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4"/>
  <workbookPr defaultThemeVersion="124226"/>
  <mc:AlternateContent xmlns:mc="http://schemas.openxmlformats.org/markup-compatibility/2006">
    <mc:Choice Requires="x15">
      <x15ac:absPath xmlns:x15ac="http://schemas.microsoft.com/office/spreadsheetml/2010/11/ac" url="https://rkas.sharepoint.com/Kliendisuhted/ri ja halduslepingud/YLEP 2024/SOM/SKA/Sadama tn 26/Muudatus nr 2/"/>
    </mc:Choice>
  </mc:AlternateContent>
  <xr:revisionPtr revIDLastSave="20" documentId="13_ncr:1_{EB51262A-AC79-4EB6-8487-A2AF9DCB3DD0}" xr6:coauthVersionLast="47" xr6:coauthVersionMax="47" xr10:uidLastSave="{E50B0128-5BB2-4972-9D5B-E47370150E0C}"/>
  <bookViews>
    <workbookView xWindow="38280" yWindow="-120" windowWidth="38640" windowHeight="21240" tabRatio="842" xr2:uid="{00000000-000D-0000-FFFF-FFFF00000000}"/>
  </bookViews>
  <sheets>
    <sheet name="Lisa 3" sheetId="4" r:id="rId1"/>
    <sheet name="Annuiteetgraafik BIL" sheetId="10" r:id="rId2"/>
    <sheet name="Annuiteetgraafik PP" sheetId="11"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 i="4" l="1"/>
  <c r="F14" i="4"/>
  <c r="D28" i="11"/>
  <c r="D27" i="11"/>
  <c r="A16" i="11"/>
  <c r="A17" i="11" s="1"/>
  <c r="A18" i="11" s="1"/>
  <c r="A19" i="11" s="1"/>
  <c r="A20" i="11" s="1"/>
  <c r="A21" i="11" s="1"/>
  <c r="A22" i="11" s="1"/>
  <c r="A23" i="11" s="1"/>
  <c r="A24" i="11" s="1"/>
  <c r="A25" i="11" s="1"/>
  <c r="A26" i="11" s="1"/>
  <c r="A27" i="11" s="1"/>
  <c r="A28" i="11" s="1"/>
  <c r="A29" i="11" s="1"/>
  <c r="A30" i="11" s="1"/>
  <c r="A31" i="11" s="1"/>
  <c r="A32" i="11" s="1"/>
  <c r="A33" i="11" s="1"/>
  <c r="A34" i="11" s="1"/>
  <c r="A35" i="11" s="1"/>
  <c r="A36" i="11" s="1"/>
  <c r="A37" i="11" s="1"/>
  <c r="A38" i="11" s="1"/>
  <c r="A39" i="11" s="1"/>
  <c r="A40" i="11" s="1"/>
  <c r="A41" i="11" s="1"/>
  <c r="A42" i="11" s="1"/>
  <c r="A43" i="11" s="1"/>
  <c r="A44" i="11" s="1"/>
  <c r="A45" i="11" s="1"/>
  <c r="A46" i="11" s="1"/>
  <c r="A47" i="11" s="1"/>
  <c r="A48" i="11" s="1"/>
  <c r="A49" i="11" s="1"/>
  <c r="A50" i="11" s="1"/>
  <c r="A51" i="11" s="1"/>
  <c r="A52" i="11" s="1"/>
  <c r="A53" i="11" s="1"/>
  <c r="A54" i="11" s="1"/>
  <c r="A55" i="11" s="1"/>
  <c r="A56" i="11" s="1"/>
  <c r="A57" i="11" s="1"/>
  <c r="A58" i="11" s="1"/>
  <c r="A59" i="11" s="1"/>
  <c r="A60" i="11" s="1"/>
  <c r="A61" i="11" s="1"/>
  <c r="A62" i="11" s="1"/>
  <c r="A63" i="11" s="1"/>
  <c r="A64" i="11" s="1"/>
  <c r="A65" i="11" s="1"/>
  <c r="A66" i="11" s="1"/>
  <c r="A67" i="11" s="1"/>
  <c r="A68" i="11" s="1"/>
  <c r="A69" i="11" s="1"/>
  <c r="A70" i="11" s="1"/>
  <c r="A71" i="11" s="1"/>
  <c r="A72" i="11" s="1"/>
  <c r="A73" i="11" s="1"/>
  <c r="A74" i="11" s="1"/>
  <c r="A15" i="11"/>
  <c r="D9" i="11"/>
  <c r="E8" i="11"/>
  <c r="F18" i="11" s="1"/>
  <c r="D8" i="11"/>
  <c r="F26" i="11" l="1"/>
  <c r="F25" i="11"/>
  <c r="F22" i="11"/>
  <c r="F17" i="11"/>
  <c r="F21" i="11"/>
  <c r="C15" i="11"/>
  <c r="F16" i="11"/>
  <c r="F20" i="11"/>
  <c r="F24" i="11"/>
  <c r="F15" i="11"/>
  <c r="F19" i="11"/>
  <c r="F23" i="11"/>
  <c r="D15" i="11" l="1"/>
  <c r="E15" i="11" s="1"/>
  <c r="G15" i="11" s="1"/>
  <c r="C16" i="11" s="1"/>
  <c r="D16" i="11" l="1"/>
  <c r="E16" i="11" s="1"/>
  <c r="G16" i="11" s="1"/>
  <c r="C17" i="11" s="1"/>
  <c r="D17" i="11" l="1"/>
  <c r="E17" i="11" s="1"/>
  <c r="G17" i="11" s="1"/>
  <c r="C18" i="11" s="1"/>
  <c r="G18" i="11" l="1"/>
  <c r="C19" i="11" s="1"/>
  <c r="D18" i="11"/>
  <c r="E18" i="11" s="1"/>
  <c r="G19" i="11" l="1"/>
  <c r="C20" i="11" s="1"/>
  <c r="D19" i="11"/>
  <c r="E19" i="11" s="1"/>
  <c r="G20" i="11" l="1"/>
  <c r="C21" i="11" s="1"/>
  <c r="D20" i="11"/>
  <c r="E20" i="11" s="1"/>
  <c r="D21" i="11" l="1"/>
  <c r="E21" i="11" s="1"/>
  <c r="G21" i="11" s="1"/>
  <c r="C22" i="11" s="1"/>
  <c r="D22" i="11" l="1"/>
  <c r="E22" i="11" s="1"/>
  <c r="G22" i="11" s="1"/>
  <c r="C23" i="11" s="1"/>
  <c r="D23" i="11" l="1"/>
  <c r="E23" i="11" s="1"/>
  <c r="G23" i="11" s="1"/>
  <c r="C24" i="11" s="1"/>
  <c r="D24" i="11" l="1"/>
  <c r="E24" i="11" s="1"/>
  <c r="G24" i="11" s="1"/>
  <c r="C25" i="11" s="1"/>
  <c r="D25" i="11" l="1"/>
  <c r="E25" i="11" s="1"/>
  <c r="G25" i="11" s="1"/>
  <c r="C26" i="11" s="1"/>
  <c r="D26" i="11" l="1"/>
  <c r="E26" i="11" s="1"/>
  <c r="G26" i="11" s="1"/>
  <c r="C27" i="11" s="1"/>
  <c r="F74" i="11" l="1"/>
  <c r="F70" i="11"/>
  <c r="F58" i="11"/>
  <c r="F54" i="11"/>
  <c r="F42" i="11"/>
  <c r="F30" i="11"/>
  <c r="F71" i="11"/>
  <c r="F67" i="11"/>
  <c r="F59" i="11"/>
  <c r="F55" i="11"/>
  <c r="F51" i="11"/>
  <c r="F47" i="11"/>
  <c r="F43" i="11"/>
  <c r="F39" i="11"/>
  <c r="F31" i="11"/>
  <c r="F62" i="11"/>
  <c r="F34" i="11"/>
  <c r="F63" i="11"/>
  <c r="F35" i="11"/>
  <c r="F27" i="11"/>
  <c r="F46" i="11"/>
  <c r="F72" i="11"/>
  <c r="F64" i="11"/>
  <c r="F60" i="11"/>
  <c r="F56" i="11"/>
  <c r="F52" i="11"/>
  <c r="F28" i="11"/>
  <c r="F68" i="11"/>
  <c r="F48" i="11"/>
  <c r="F44" i="11"/>
  <c r="F40" i="11"/>
  <c r="F36" i="11"/>
  <c r="F32" i="11"/>
  <c r="F66" i="11"/>
  <c r="F50" i="11"/>
  <c r="F73" i="11"/>
  <c r="F65" i="11"/>
  <c r="F53" i="11"/>
  <c r="F45" i="11"/>
  <c r="F41" i="11"/>
  <c r="F37" i="11"/>
  <c r="F33" i="11"/>
  <c r="F29" i="11"/>
  <c r="F38" i="11"/>
  <c r="F69" i="11"/>
  <c r="F61" i="11"/>
  <c r="F57" i="11"/>
  <c r="F49" i="11"/>
  <c r="E27" i="11" l="1"/>
  <c r="G27" i="11" s="1"/>
  <c r="C28" i="11" s="1"/>
  <c r="E28" i="11" l="1"/>
  <c r="G28" i="11" s="1"/>
  <c r="C29" i="11" s="1"/>
  <c r="D29" i="11" s="1"/>
  <c r="E29" i="11" l="1"/>
  <c r="G29" i="11" s="1"/>
  <c r="C30" i="11" s="1"/>
  <c r="D30" i="11" s="1"/>
  <c r="E30" i="11" l="1"/>
  <c r="G30" i="11" s="1"/>
  <c r="C31" i="11" s="1"/>
  <c r="D31" i="11" s="1"/>
  <c r="E31" i="11" l="1"/>
  <c r="G31" i="11" s="1"/>
  <c r="C32" i="11" s="1"/>
  <c r="D32" i="11" s="1"/>
  <c r="E32" i="11" l="1"/>
  <c r="G32" i="11" s="1"/>
  <c r="C33" i="11" s="1"/>
  <c r="D33" i="11" s="1"/>
  <c r="E33" i="11" l="1"/>
  <c r="G33" i="11" s="1"/>
  <c r="C34" i="11" s="1"/>
  <c r="D34" i="11" s="1"/>
  <c r="E34" i="11" l="1"/>
  <c r="G34" i="11" s="1"/>
  <c r="C35" i="11" s="1"/>
  <c r="D35" i="11" s="1"/>
  <c r="E35" i="11" l="1"/>
  <c r="G35" i="11" s="1"/>
  <c r="C36" i="11" s="1"/>
  <c r="D36" i="11" s="1"/>
  <c r="E36" i="11" l="1"/>
  <c r="G36" i="11" s="1"/>
  <c r="C37" i="11" s="1"/>
  <c r="D37" i="11" s="1"/>
  <c r="E37" i="11" l="1"/>
  <c r="G37" i="11" s="1"/>
  <c r="C38" i="11" s="1"/>
  <c r="D38" i="11" s="1"/>
  <c r="E38" i="11" l="1"/>
  <c r="G38" i="11" s="1"/>
  <c r="C39" i="11" s="1"/>
  <c r="D39" i="11" s="1"/>
  <c r="E39" i="11" l="1"/>
  <c r="G39" i="11" s="1"/>
  <c r="C40" i="11" s="1"/>
  <c r="D40" i="11" s="1"/>
  <c r="E40" i="11" l="1"/>
  <c r="G40" i="11" s="1"/>
  <c r="C41" i="11" s="1"/>
  <c r="D41" i="11" s="1"/>
  <c r="E41" i="11" l="1"/>
  <c r="G41" i="11" s="1"/>
  <c r="C42" i="11" s="1"/>
  <c r="D42" i="11" s="1"/>
  <c r="E42" i="11" l="1"/>
  <c r="G42" i="11" s="1"/>
  <c r="C43" i="11" s="1"/>
  <c r="D43" i="11" s="1"/>
  <c r="E43" i="11" l="1"/>
  <c r="G43" i="11" s="1"/>
  <c r="C44" i="11" s="1"/>
  <c r="D44" i="11" s="1"/>
  <c r="E44" i="11" l="1"/>
  <c r="G44" i="11" s="1"/>
  <c r="C45" i="11" s="1"/>
  <c r="D45" i="11" s="1"/>
  <c r="E45" i="11" l="1"/>
  <c r="G45" i="11" s="1"/>
  <c r="C46" i="11" s="1"/>
  <c r="D46" i="11" s="1"/>
  <c r="E46" i="11" l="1"/>
  <c r="G46" i="11" s="1"/>
  <c r="C47" i="11" s="1"/>
  <c r="D47" i="11" s="1"/>
  <c r="E47" i="11" l="1"/>
  <c r="G47" i="11" s="1"/>
  <c r="C48" i="11" s="1"/>
  <c r="D48" i="11" s="1"/>
  <c r="E48" i="11" l="1"/>
  <c r="G48" i="11" s="1"/>
  <c r="C49" i="11" s="1"/>
  <c r="D49" i="11" s="1"/>
  <c r="E49" i="11" l="1"/>
  <c r="G49" i="11" s="1"/>
  <c r="C50" i="11" s="1"/>
  <c r="D50" i="11" s="1"/>
  <c r="E50" i="11" l="1"/>
  <c r="G50" i="11" s="1"/>
  <c r="C51" i="11" s="1"/>
  <c r="D51" i="11" s="1"/>
  <c r="E51" i="11" l="1"/>
  <c r="G51" i="11" s="1"/>
  <c r="C52" i="11" s="1"/>
  <c r="D52" i="11" s="1"/>
  <c r="E52" i="11" l="1"/>
  <c r="G52" i="11" s="1"/>
  <c r="C53" i="11" s="1"/>
  <c r="D53" i="11" s="1"/>
  <c r="E53" i="11" l="1"/>
  <c r="G53" i="11" s="1"/>
  <c r="C54" i="11" s="1"/>
  <c r="D54" i="11" s="1"/>
  <c r="E54" i="11" l="1"/>
  <c r="G54" i="11" s="1"/>
  <c r="C55" i="11" s="1"/>
  <c r="D55" i="11" s="1"/>
  <c r="E55" i="11" l="1"/>
  <c r="G55" i="11" s="1"/>
  <c r="C56" i="11" s="1"/>
  <c r="D56" i="11" s="1"/>
  <c r="E56" i="11" l="1"/>
  <c r="G56" i="11" s="1"/>
  <c r="C57" i="11" s="1"/>
  <c r="D57" i="11" s="1"/>
  <c r="E57" i="11" l="1"/>
  <c r="G57" i="11" s="1"/>
  <c r="C58" i="11" s="1"/>
  <c r="D58" i="11" s="1"/>
  <c r="E58" i="11" l="1"/>
  <c r="G58" i="11" s="1"/>
  <c r="C59" i="11" s="1"/>
  <c r="D59" i="11" s="1"/>
  <c r="E59" i="11" l="1"/>
  <c r="G59" i="11" s="1"/>
  <c r="C60" i="11" s="1"/>
  <c r="D60" i="11" s="1"/>
  <c r="E60" i="11" l="1"/>
  <c r="G60" i="11" s="1"/>
  <c r="C61" i="11" s="1"/>
  <c r="D61" i="11" s="1"/>
  <c r="E61" i="11" l="1"/>
  <c r="G61" i="11" s="1"/>
  <c r="C62" i="11" s="1"/>
  <c r="D62" i="11" s="1"/>
  <c r="E62" i="11" l="1"/>
  <c r="G62" i="11" s="1"/>
  <c r="C63" i="11" s="1"/>
  <c r="D63" i="11" s="1"/>
  <c r="E63" i="11" l="1"/>
  <c r="G63" i="11" s="1"/>
  <c r="C64" i="11" s="1"/>
  <c r="D64" i="11" s="1"/>
  <c r="E64" i="11" l="1"/>
  <c r="G64" i="11" s="1"/>
  <c r="C65" i="11" s="1"/>
  <c r="D65" i="11" s="1"/>
  <c r="E65" i="11" l="1"/>
  <c r="G65" i="11" s="1"/>
  <c r="C66" i="11" s="1"/>
  <c r="D66" i="11" s="1"/>
  <c r="E66" i="11" l="1"/>
  <c r="G66" i="11" s="1"/>
  <c r="C67" i="11" s="1"/>
  <c r="D67" i="11" s="1"/>
  <c r="E67" i="11" l="1"/>
  <c r="G67" i="11" s="1"/>
  <c r="C68" i="11" s="1"/>
  <c r="D68" i="11" s="1"/>
  <c r="E68" i="11" l="1"/>
  <c r="G68" i="11" s="1"/>
  <c r="C69" i="11" s="1"/>
  <c r="D69" i="11" s="1"/>
  <c r="E69" i="11" l="1"/>
  <c r="G69" i="11" s="1"/>
  <c r="C70" i="11" s="1"/>
  <c r="D70" i="11" s="1"/>
  <c r="E70" i="11" l="1"/>
  <c r="G70" i="11" s="1"/>
  <c r="C71" i="11" s="1"/>
  <c r="D71" i="11" s="1"/>
  <c r="E71" i="11" l="1"/>
  <c r="G71" i="11" s="1"/>
  <c r="C72" i="11" s="1"/>
  <c r="D72" i="11" s="1"/>
  <c r="E72" i="11" l="1"/>
  <c r="G72" i="11" s="1"/>
  <c r="C73" i="11" s="1"/>
  <c r="D73" i="11" s="1"/>
  <c r="E73" i="11" l="1"/>
  <c r="G73" i="11" s="1"/>
  <c r="C74" i="11" s="1"/>
  <c r="D74" i="11" s="1"/>
  <c r="E74" i="11" l="1"/>
  <c r="G74" i="11" s="1"/>
  <c r="F16" i="4" l="1"/>
  <c r="E17" i="4"/>
  <c r="E14" i="4"/>
  <c r="E15" i="4"/>
  <c r="L4" i="10" l="1"/>
  <c r="A17" i="10" l="1"/>
  <c r="A18" i="10" s="1"/>
  <c r="A19" i="10" s="1"/>
  <c r="A20" i="10" s="1"/>
  <c r="A21" i="10" s="1"/>
  <c r="A22" i="10" s="1"/>
  <c r="A23" i="10" s="1"/>
  <c r="A24" i="10" s="1"/>
  <c r="A25" i="10" s="1"/>
  <c r="A26" i="10" s="1"/>
  <c r="A27" i="10" s="1"/>
  <c r="A28" i="10" s="1"/>
  <c r="A29" i="10" s="1"/>
  <c r="A30" i="10" s="1"/>
  <c r="A31" i="10" s="1"/>
  <c r="A32" i="10" s="1"/>
  <c r="A33" i="10" s="1"/>
  <c r="A34" i="10" s="1"/>
  <c r="A35" i="10" s="1"/>
  <c r="A36" i="10" s="1"/>
  <c r="A37" i="10" s="1"/>
  <c r="A38" i="10" s="1"/>
  <c r="A39" i="10" s="1"/>
  <c r="A40" i="10" s="1"/>
  <c r="A41" i="10" s="1"/>
  <c r="A42" i="10" s="1"/>
  <c r="A43" i="10" s="1"/>
  <c r="A44" i="10" s="1"/>
  <c r="A45" i="10" s="1"/>
  <c r="A46" i="10" s="1"/>
  <c r="A47" i="10" s="1"/>
  <c r="A48" i="10" s="1"/>
  <c r="A49" i="10" s="1"/>
  <c r="A50" i="10" s="1"/>
  <c r="A51" i="10" s="1"/>
  <c r="A52" i="10" s="1"/>
  <c r="A53" i="10" s="1"/>
  <c r="A54" i="10" s="1"/>
  <c r="A55" i="10" s="1"/>
  <c r="A56" i="10" s="1"/>
  <c r="A57" i="10" s="1"/>
  <c r="A58" i="10" s="1"/>
  <c r="A59" i="10" s="1"/>
  <c r="A60" i="10" s="1"/>
  <c r="A61" i="10" s="1"/>
  <c r="A62" i="10" s="1"/>
  <c r="A63" i="10" s="1"/>
  <c r="A64" i="10" s="1"/>
  <c r="A65" i="10" s="1"/>
  <c r="A66" i="10" s="1"/>
  <c r="A67" i="10" s="1"/>
  <c r="A68" i="10" s="1"/>
  <c r="A69" i="10" s="1"/>
  <c r="A70" i="10" s="1"/>
  <c r="A71" i="10" s="1"/>
  <c r="A72" i="10" s="1"/>
  <c r="A73" i="10" s="1"/>
  <c r="A74" i="10" s="1"/>
  <c r="A75" i="10" s="1"/>
  <c r="A76" i="10" s="1"/>
  <c r="A77" i="10" s="1"/>
  <c r="A78" i="10" s="1"/>
  <c r="A79" i="10" s="1"/>
  <c r="A80" i="10" s="1"/>
  <c r="A81" i="10" s="1"/>
  <c r="A82" i="10" s="1"/>
  <c r="A83" i="10" s="1"/>
  <c r="A84" i="10" s="1"/>
  <c r="A85" i="10" s="1"/>
  <c r="A86" i="10" s="1"/>
  <c r="A87" i="10" s="1"/>
  <c r="A88" i="10" s="1"/>
  <c r="A89" i="10" s="1"/>
  <c r="A90" i="10" s="1"/>
  <c r="A91" i="10" s="1"/>
  <c r="A92" i="10" s="1"/>
  <c r="A93" i="10" s="1"/>
  <c r="A94" i="10" s="1"/>
  <c r="A95" i="10" s="1"/>
  <c r="A96" i="10" s="1"/>
  <c r="A97" i="10" s="1"/>
  <c r="A98" i="10" s="1"/>
  <c r="A99" i="10" s="1"/>
  <c r="A100" i="10" s="1"/>
  <c r="D9" i="10"/>
  <c r="D8" i="10"/>
  <c r="M4" i="10"/>
  <c r="E10" i="10" s="1"/>
  <c r="E12" i="10" l="1"/>
  <c r="E11" i="10"/>
  <c r="F17" i="10" l="1"/>
  <c r="C17" i="10"/>
  <c r="E18" i="4"/>
  <c r="E19" i="4"/>
  <c r="F29" i="4"/>
  <c r="E27" i="4"/>
  <c r="E26" i="4"/>
  <c r="E25" i="4"/>
  <c r="E23" i="4"/>
  <c r="D17" i="10" l="1"/>
  <c r="E17" i="10" s="1"/>
  <c r="G17" i="10" s="1"/>
  <c r="C18" i="10" s="1"/>
  <c r="F18" i="10"/>
  <c r="E29" i="4"/>
  <c r="D18" i="10" l="1"/>
  <c r="E18" i="10" s="1"/>
  <c r="G18" i="10" s="1"/>
  <c r="C19" i="10" s="1"/>
  <c r="F19" i="10"/>
  <c r="D19" i="10" l="1"/>
  <c r="E19" i="10" s="1"/>
  <c r="G19" i="10" s="1"/>
  <c r="C20" i="10" s="1"/>
  <c r="F20" i="10"/>
  <c r="D20" i="10" l="1"/>
  <c r="E20" i="10" s="1"/>
  <c r="G20" i="10" s="1"/>
  <c r="C21" i="10" s="1"/>
  <c r="F21" i="10"/>
  <c r="D21" i="10" l="1"/>
  <c r="E21" i="10" s="1"/>
  <c r="G21" i="10" s="1"/>
  <c r="C22" i="10" s="1"/>
  <c r="F22" i="10"/>
  <c r="D22" i="10" l="1"/>
  <c r="E22" i="10" s="1"/>
  <c r="G22" i="10" s="1"/>
  <c r="C23" i="10" s="1"/>
  <c r="F23" i="10"/>
  <c r="D23" i="10" l="1"/>
  <c r="E23" i="10" s="1"/>
  <c r="G23" i="10" s="1"/>
  <c r="C24" i="10" s="1"/>
  <c r="F24" i="10"/>
  <c r="D24" i="10" l="1"/>
  <c r="E24" i="10" s="1"/>
  <c r="G24" i="10" s="1"/>
  <c r="C25" i="10" s="1"/>
  <c r="F25" i="10"/>
  <c r="D25" i="10" l="1"/>
  <c r="E25" i="10" s="1"/>
  <c r="G25" i="10" s="1"/>
  <c r="C26" i="10" s="1"/>
  <c r="F26" i="10"/>
  <c r="D26" i="10" l="1"/>
  <c r="E26" i="10" s="1"/>
  <c r="G26" i="10" s="1"/>
  <c r="C27" i="10" s="1"/>
  <c r="F27" i="10"/>
  <c r="D27" i="10" l="1"/>
  <c r="E27" i="10" s="1"/>
  <c r="G27" i="10" s="1"/>
  <c r="C28" i="10" s="1"/>
  <c r="F28" i="10"/>
  <c r="D28" i="10" l="1"/>
  <c r="E28" i="10" s="1"/>
  <c r="G28" i="10" s="1"/>
  <c r="C29" i="10" s="1"/>
  <c r="F29" i="10"/>
  <c r="D29" i="10" l="1"/>
  <c r="E29" i="10" s="1"/>
  <c r="G29" i="10" s="1"/>
  <c r="C30" i="10" s="1"/>
  <c r="F30" i="10"/>
  <c r="D30" i="10" l="1"/>
  <c r="E30" i="10" s="1"/>
  <c r="G30" i="10" s="1"/>
  <c r="C31" i="10" s="1"/>
  <c r="F31" i="10"/>
  <c r="D31" i="10" l="1"/>
  <c r="E31" i="10" s="1"/>
  <c r="G31" i="10" s="1"/>
  <c r="C32" i="10" s="1"/>
  <c r="F32" i="10"/>
  <c r="D32" i="10" l="1"/>
  <c r="E32" i="10" s="1"/>
  <c r="G32" i="10" s="1"/>
  <c r="C33" i="10" s="1"/>
  <c r="F33" i="10"/>
  <c r="D33" i="10" l="1"/>
  <c r="E33" i="10" s="1"/>
  <c r="G33" i="10" s="1"/>
  <c r="C34" i="10" s="1"/>
  <c r="F34" i="10"/>
  <c r="D34" i="10" l="1"/>
  <c r="E34" i="10" s="1"/>
  <c r="G34" i="10" s="1"/>
  <c r="C35" i="10" s="1"/>
  <c r="F35" i="10"/>
  <c r="D35" i="10" l="1"/>
  <c r="E35" i="10" s="1"/>
  <c r="G35" i="10" s="1"/>
  <c r="C36" i="10" s="1"/>
  <c r="F36" i="10"/>
  <c r="D36" i="10" l="1"/>
  <c r="E36" i="10" s="1"/>
  <c r="G36" i="10" s="1"/>
  <c r="C37" i="10" s="1"/>
  <c r="F37" i="10"/>
  <c r="D37" i="10" l="1"/>
  <c r="E37" i="10" s="1"/>
  <c r="G37" i="10" s="1"/>
  <c r="C38" i="10" s="1"/>
  <c r="F38" i="10"/>
  <c r="D38" i="10" l="1"/>
  <c r="E38" i="10" s="1"/>
  <c r="G38" i="10" s="1"/>
  <c r="C39" i="10" s="1"/>
  <c r="F39" i="10"/>
  <c r="D39" i="10" l="1"/>
  <c r="E39" i="10" s="1"/>
  <c r="G39" i="10" s="1"/>
  <c r="C40" i="10" s="1"/>
  <c r="F40" i="10"/>
  <c r="D40" i="10" l="1"/>
  <c r="E40" i="10" s="1"/>
  <c r="G40" i="10" s="1"/>
  <c r="C41" i="10" s="1"/>
  <c r="F41" i="10"/>
  <c r="D41" i="10" l="1"/>
  <c r="E41" i="10" s="1"/>
  <c r="G41" i="10" s="1"/>
  <c r="C42" i="10" s="1"/>
  <c r="F42" i="10"/>
  <c r="D42" i="10" l="1"/>
  <c r="E42" i="10" s="1"/>
  <c r="G42" i="10" s="1"/>
  <c r="C43" i="10" s="1"/>
  <c r="F43" i="10"/>
  <c r="D43" i="10" l="1"/>
  <c r="E43" i="10" s="1"/>
  <c r="G43" i="10" s="1"/>
  <c r="C44" i="10" s="1"/>
  <c r="F44" i="10"/>
  <c r="D44" i="10" l="1"/>
  <c r="E44" i="10" s="1"/>
  <c r="G44" i="10" s="1"/>
  <c r="C45" i="10" s="1"/>
  <c r="F45" i="10"/>
  <c r="D45" i="10" l="1"/>
  <c r="E45" i="10" s="1"/>
  <c r="G45" i="10" s="1"/>
  <c r="C46" i="10" s="1"/>
  <c r="F46" i="10"/>
  <c r="D46" i="10" l="1"/>
  <c r="E46" i="10" s="1"/>
  <c r="G46" i="10" s="1"/>
  <c r="C47" i="10" s="1"/>
  <c r="F47" i="10"/>
  <c r="D47" i="10" l="1"/>
  <c r="E47" i="10" s="1"/>
  <c r="G47" i="10" s="1"/>
  <c r="C48" i="10" s="1"/>
  <c r="F48" i="10"/>
  <c r="D48" i="10" l="1"/>
  <c r="E48" i="10" s="1"/>
  <c r="G48" i="10" s="1"/>
  <c r="C49" i="10" s="1"/>
  <c r="F49" i="10"/>
  <c r="D49" i="10" l="1"/>
  <c r="E49" i="10" s="1"/>
  <c r="G49" i="10" s="1"/>
  <c r="C50" i="10" s="1"/>
  <c r="F50" i="10"/>
  <c r="D50" i="10" l="1"/>
  <c r="E50" i="10" s="1"/>
  <c r="G50" i="10" s="1"/>
  <c r="C51" i="10" s="1"/>
  <c r="F51" i="10"/>
  <c r="D51" i="10" l="1"/>
  <c r="E51" i="10" s="1"/>
  <c r="G51" i="10" s="1"/>
  <c r="C52" i="10" s="1"/>
  <c r="F52" i="10"/>
  <c r="D52" i="10" l="1"/>
  <c r="E52" i="10" s="1"/>
  <c r="G52" i="10" s="1"/>
  <c r="C53" i="10" s="1"/>
  <c r="F53" i="10"/>
  <c r="D53" i="10" l="1"/>
  <c r="E53" i="10" s="1"/>
  <c r="G53" i="10" s="1"/>
  <c r="C54" i="10" s="1"/>
  <c r="F54" i="10"/>
  <c r="D54" i="10" l="1"/>
  <c r="E54" i="10" s="1"/>
  <c r="G54" i="10" s="1"/>
  <c r="C55" i="10" s="1"/>
  <c r="F55" i="10"/>
  <c r="D55" i="10" l="1"/>
  <c r="E55" i="10" s="1"/>
  <c r="G55" i="10" s="1"/>
  <c r="C56" i="10" s="1"/>
  <c r="F56" i="10"/>
  <c r="D56" i="10" l="1"/>
  <c r="E56" i="10" s="1"/>
  <c r="G56" i="10" s="1"/>
  <c r="C57" i="10" s="1"/>
  <c r="F57" i="10"/>
  <c r="D57" i="10" l="1"/>
  <c r="E57" i="10" s="1"/>
  <c r="G57" i="10" s="1"/>
  <c r="C58" i="10" s="1"/>
  <c r="F58" i="10"/>
  <c r="D58" i="10" l="1"/>
  <c r="E58" i="10" s="1"/>
  <c r="G58" i="10" s="1"/>
  <c r="C59" i="10" s="1"/>
  <c r="F59" i="10"/>
  <c r="D59" i="10" l="1"/>
  <c r="E59" i="10" s="1"/>
  <c r="G59" i="10" s="1"/>
  <c r="C60" i="10" s="1"/>
  <c r="F60" i="10"/>
  <c r="D60" i="10" l="1"/>
  <c r="E60" i="10" s="1"/>
  <c r="G60" i="10" s="1"/>
  <c r="C61" i="10" s="1"/>
  <c r="F61" i="10"/>
  <c r="D61" i="10" l="1"/>
  <c r="E61" i="10" s="1"/>
  <c r="G61" i="10" s="1"/>
  <c r="C62" i="10" s="1"/>
  <c r="F62" i="10"/>
  <c r="D62" i="10" l="1"/>
  <c r="E62" i="10" s="1"/>
  <c r="G62" i="10" s="1"/>
  <c r="C63" i="10" s="1"/>
  <c r="F63" i="10"/>
  <c r="D63" i="10" l="1"/>
  <c r="E63" i="10" s="1"/>
  <c r="G63" i="10" s="1"/>
  <c r="C64" i="10" s="1"/>
  <c r="F64" i="10"/>
  <c r="D64" i="10" l="1"/>
  <c r="E64" i="10" s="1"/>
  <c r="G64" i="10" s="1"/>
  <c r="C65" i="10" s="1"/>
  <c r="F65" i="10"/>
  <c r="D65" i="10" l="1"/>
  <c r="E65" i="10" s="1"/>
  <c r="G65" i="10" s="1"/>
  <c r="C66" i="10" s="1"/>
  <c r="F66" i="10"/>
  <c r="D66" i="10" l="1"/>
  <c r="E66" i="10" s="1"/>
  <c r="G66" i="10" s="1"/>
  <c r="C67" i="10" s="1"/>
  <c r="F67" i="10"/>
  <c r="D67" i="10" l="1"/>
  <c r="E67" i="10" s="1"/>
  <c r="G67" i="10" s="1"/>
  <c r="C68" i="10" s="1"/>
  <c r="F68" i="10"/>
  <c r="D68" i="10" l="1"/>
  <c r="E68" i="10" s="1"/>
  <c r="G68" i="10" s="1"/>
  <c r="C69" i="10" s="1"/>
  <c r="F69" i="10"/>
  <c r="D69" i="10" l="1"/>
  <c r="E69" i="10" s="1"/>
  <c r="G69" i="10" s="1"/>
  <c r="C70" i="10" s="1"/>
  <c r="F70" i="10"/>
  <c r="D70" i="10" l="1"/>
  <c r="E70" i="10" s="1"/>
  <c r="G70" i="10" s="1"/>
  <c r="C71" i="10" s="1"/>
  <c r="F71" i="10"/>
  <c r="D71" i="10" l="1"/>
  <c r="E71" i="10" s="1"/>
  <c r="G71" i="10" s="1"/>
  <c r="C72" i="10" s="1"/>
  <c r="F72" i="10"/>
  <c r="D72" i="10" l="1"/>
  <c r="E72" i="10" s="1"/>
  <c r="G72" i="10" s="1"/>
  <c r="C73" i="10" s="1"/>
  <c r="F73" i="10"/>
  <c r="D73" i="10" l="1"/>
  <c r="E73" i="10" s="1"/>
  <c r="G73" i="10" s="1"/>
  <c r="C74" i="10" s="1"/>
  <c r="F74" i="10"/>
  <c r="D74" i="10" l="1"/>
  <c r="E74" i="10" s="1"/>
  <c r="G74" i="10" s="1"/>
  <c r="C75" i="10" s="1"/>
  <c r="F75" i="10"/>
  <c r="D75" i="10" l="1"/>
  <c r="E75" i="10" s="1"/>
  <c r="G75" i="10" s="1"/>
  <c r="C76" i="10" s="1"/>
  <c r="F76" i="10"/>
  <c r="D76" i="10" l="1"/>
  <c r="E76" i="10" s="1"/>
  <c r="G76" i="10" s="1"/>
  <c r="C77" i="10" s="1"/>
  <c r="F77" i="10"/>
  <c r="D77" i="10" l="1"/>
  <c r="E77" i="10" s="1"/>
  <c r="G77" i="10" s="1"/>
  <c r="C78" i="10" s="1"/>
  <c r="F78" i="10"/>
  <c r="D78" i="10" l="1"/>
  <c r="E78" i="10" s="1"/>
  <c r="G78" i="10" s="1"/>
  <c r="C79" i="10" s="1"/>
  <c r="F79" i="10"/>
  <c r="D79" i="10" l="1"/>
  <c r="E79" i="10" s="1"/>
  <c r="G79" i="10" s="1"/>
  <c r="C80" i="10" s="1"/>
  <c r="F80" i="10"/>
  <c r="D80" i="10" l="1"/>
  <c r="E80" i="10" s="1"/>
  <c r="G80" i="10" s="1"/>
  <c r="C81" i="10" s="1"/>
  <c r="F81" i="10"/>
  <c r="D81" i="10" l="1"/>
  <c r="E81" i="10" s="1"/>
  <c r="G81" i="10" s="1"/>
  <c r="C82" i="10" s="1"/>
  <c r="F82" i="10"/>
  <c r="D82" i="10" l="1"/>
  <c r="E82" i="10" s="1"/>
  <c r="G82" i="10" s="1"/>
  <c r="C83" i="10" s="1"/>
  <c r="F83" i="10"/>
  <c r="D83" i="10" l="1"/>
  <c r="E83" i="10" s="1"/>
  <c r="G83" i="10" s="1"/>
  <c r="C84" i="10" s="1"/>
  <c r="F84" i="10"/>
  <c r="D84" i="10" l="1"/>
  <c r="E84" i="10" s="1"/>
  <c r="G84" i="10" s="1"/>
  <c r="C85" i="10" s="1"/>
  <c r="F85" i="10"/>
  <c r="D85" i="10" l="1"/>
  <c r="E85" i="10" s="1"/>
  <c r="G85" i="10" s="1"/>
  <c r="C86" i="10" s="1"/>
  <c r="F86" i="10"/>
  <c r="D86" i="10" l="1"/>
  <c r="E86" i="10" s="1"/>
  <c r="G86" i="10" s="1"/>
  <c r="C87" i="10" s="1"/>
  <c r="F87" i="10"/>
  <c r="D87" i="10" l="1"/>
  <c r="E87" i="10" s="1"/>
  <c r="G87" i="10" s="1"/>
  <c r="C88" i="10" s="1"/>
  <c r="F88" i="10"/>
  <c r="D88" i="10" l="1"/>
  <c r="E88" i="10" s="1"/>
  <c r="G88" i="10" s="1"/>
  <c r="C89" i="10" s="1"/>
  <c r="F89" i="10"/>
  <c r="D89" i="10" l="1"/>
  <c r="E89" i="10" s="1"/>
  <c r="G89" i="10" s="1"/>
  <c r="C90" i="10" s="1"/>
  <c r="F90" i="10"/>
  <c r="D90" i="10" l="1"/>
  <c r="E90" i="10" s="1"/>
  <c r="G90" i="10" s="1"/>
  <c r="C91" i="10" s="1"/>
  <c r="F91" i="10"/>
  <c r="D91" i="10" l="1"/>
  <c r="E91" i="10" s="1"/>
  <c r="G91" i="10" s="1"/>
  <c r="C92" i="10" s="1"/>
  <c r="F92" i="10"/>
  <c r="D92" i="10" l="1"/>
  <c r="E92" i="10" s="1"/>
  <c r="G92" i="10" s="1"/>
  <c r="C93" i="10" s="1"/>
  <c r="F93" i="10"/>
  <c r="D93" i="10" l="1"/>
  <c r="E93" i="10" s="1"/>
  <c r="G93" i="10" s="1"/>
  <c r="C94" i="10" s="1"/>
  <c r="F94" i="10"/>
  <c r="D94" i="10" l="1"/>
  <c r="E94" i="10" s="1"/>
  <c r="G94" i="10" s="1"/>
  <c r="C95" i="10" s="1"/>
  <c r="F95" i="10"/>
  <c r="D95" i="10" l="1"/>
  <c r="E95" i="10" s="1"/>
  <c r="G95" i="10" s="1"/>
  <c r="C96" i="10" s="1"/>
  <c r="F96" i="10"/>
  <c r="D96" i="10" l="1"/>
  <c r="E96" i="10" s="1"/>
  <c r="G96" i="10" s="1"/>
  <c r="C97" i="10" s="1"/>
  <c r="F97" i="10"/>
  <c r="D97" i="10" l="1"/>
  <c r="E97" i="10" s="1"/>
  <c r="G97" i="10" s="1"/>
  <c r="C98" i="10" s="1"/>
  <c r="F98" i="10"/>
  <c r="D98" i="10" l="1"/>
  <c r="E98" i="10" s="1"/>
  <c r="G98" i="10" s="1"/>
  <c r="C99" i="10" s="1"/>
  <c r="F99" i="10"/>
  <c r="D99" i="10" l="1"/>
  <c r="E99" i="10" s="1"/>
  <c r="G99" i="10" s="1"/>
  <c r="C100" i="10" s="1"/>
  <c r="F100" i="10"/>
  <c r="D100" i="10" l="1"/>
  <c r="E100" i="10" s="1"/>
  <c r="G100" i="10" s="1"/>
  <c r="E20" i="4" l="1"/>
  <c r="E31" i="4" s="1"/>
  <c r="E32" i="4" s="1"/>
  <c r="E33" i="4" s="1"/>
  <c r="F20" i="4"/>
  <c r="F31" i="4" s="1"/>
  <c r="F34" i="4" s="1"/>
  <c r="F32" i="4" l="1"/>
  <c r="F33" i="4" s="1"/>
  <c r="F35" i="4" s="1"/>
</calcChain>
</file>

<file path=xl/sharedStrings.xml><?xml version="1.0" encoding="utf-8"?>
<sst xmlns="http://schemas.openxmlformats.org/spreadsheetml/2006/main" count="96" uniqueCount="68">
  <si>
    <t>Lisa 3</t>
  </si>
  <si>
    <t>üürilepingule nr KPJ-4/2020-248</t>
  </si>
  <si>
    <t>Üür ja kõrvalteenuste tasu al 01.01.2025 - 31.12.2025</t>
  </si>
  <si>
    <t>Üürnik</t>
  </si>
  <si>
    <t>Sotsiaalkindlustusamet</t>
  </si>
  <si>
    <t>Üüripinna aadress</t>
  </si>
  <si>
    <t>Sadama tn 26, Kärdla</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</si>
  <si>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</si>
  <si>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</si>
  <si>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</si>
  <si>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</si>
  <si>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</si>
  <si>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</si>
  <si>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</si>
  <si>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</si>
  <si>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</si>
  <si>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</si>
  <si>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Kapitalikomponent (investeering)</t>
  </si>
  <si>
    <t>Pisiparendus (lisa 6.1)</t>
  </si>
  <si>
    <t>Remonttööd</t>
  </si>
  <si>
    <t>Kinnisvara haldamine (haldusteenus)</t>
  </si>
  <si>
    <r>
      <t xml:space="preserve"> Indekseerimine* alates 01.01.2</t>
    </r>
    <r>
      <rPr>
        <sz val="11"/>
        <rFont val="Times New Roman"/>
        <family val="1"/>
        <charset val="186"/>
      </rPr>
      <t>022</t>
    </r>
    <r>
      <rPr>
        <sz val="11"/>
        <color indexed="8"/>
        <rFont val="Times New Roman"/>
        <family val="1"/>
      </rPr>
      <t>.a, 31.dets THI, max 3% aastas</t>
    </r>
  </si>
  <si>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</si>
  <si>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</si>
  <si>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</si>
  <si>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</si>
  <si>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</si>
  <si>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</si>
  <si>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</si>
  <si>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</si>
  <si>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</si>
  <si>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</si>
  <si>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</si>
  <si>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</si>
  <si>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</si>
  <si>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</si>
  <si>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</si>
  <si>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</si>
  <si>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</si>
  <si>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</si>
  <si>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12 kuud</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</si>
  <si>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</si>
  <si>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</si>
  <si>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</si>
  <si>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</si>
  <si>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</si>
  <si>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</si>
  <si>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Kapitalikomponendi annuiteetmaksegraafik - Sadama tn 26, Kärdla</t>
  </si>
  <si>
    <t>SKA</t>
  </si>
  <si>
    <t>Kokku:</t>
  </si>
  <si>
    <t>Maksete algus</t>
  </si>
  <si>
    <t>Maksete arv</t>
  </si>
  <si>
    <t>kuud</t>
  </si>
  <si>
    <t>Kinnistu jääkmaksumus</t>
  </si>
  <si>
    <t>EUR (km-ta)</t>
  </si>
  <si>
    <t>Üürniku osakaal</t>
  </si>
  <si>
    <t>Kapitali algväärtus</t>
  </si>
  <si>
    <t>Kapitali lõppväärtus</t>
  </si>
  <si>
    <t>Kapitali tulumäär 2020 II pa</t>
  </si>
  <si>
    <t>Kuupäev</t>
  </si>
  <si>
    <t>Jrk nr</t>
  </si>
  <si>
    <t>Algjääk</t>
  </si>
  <si>
    <t>Intress</t>
  </si>
  <si>
    <t>Põhiosa</t>
  </si>
  <si>
    <t>Kap.komponent</t>
  </si>
  <si>
    <t>Lõppjääk</t>
  </si>
  <si>
    <t>Investeering</t>
  </si>
  <si>
    <t>Investeeringu jääk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</si>
</sst>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0.0"/>
    <numFmt numFmtId="166" formatCode="0.000%"/>
    <numFmt numFmtId="167" formatCode="d&quot;.&quot;mm&quot;.&quot;yyyy"/>
    <numFmt numFmtId="168" formatCode="#,##0.00&quot; &quot;;[Red]&quot;-&quot;#,##0.00&quot; &quot;"/>
    <numFmt numFmtId="169" formatCode="0.0%"/>
    <numFmt numFmtId="170" formatCode="#,###"/>
  </numFmts>
  <fonts count="30">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b/>
      <sz val="16"/>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Times New Roman"/>
      <family val="1"/>
      <charset val="186"/>
    </font>
    <font>
      <sz val="11"/>
      <color theme="1" tint="0.499984740745262"/>
      <name val="Times New Roman"/>
      <family val="1"/>
    </font>
    <font>
      <sz val="11"/>
      <color theme="1"/>
      <name val="Times New Roman"/>
      <family val="1"/>
      <charset val="186"/>
    </font>
    <font>
      <sz val="11"/>
      <color rgb="FF000000"/>
      <name val="Times New Roman"/>
      <family val="1"/>
      <charset val="186"/>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right/>
      <top/>
      <bottom style="medium">
        <color indexed="64"/>
      </bottom>
      <diagonal/>
    </border>
  </borders>
  <cellStyleXfs count="3">
    <xf numFmtId="0" fontId="0" fillId="0" borderId="0"/>
    <xf numFmtId="0" fontId="6" fillId="0" borderId="0"/>
    <xf numFmtId="9" fontId="5" fillId="0" borderId="0" applyFont="0" applyFill="0" applyBorder="0" applyAlignment="0" applyProtection="0"/>
  </cellStyleXfs>
  <cellXfs count="161">
    <xf numFmtId="0" fontId="0" fillId="0" borderId="0" xfId="0"/>
    <xf numFmtId="0" fontId="8" fillId="0" borderId="0" xfId="0" applyFont="1"/>
    <xf numFmtId="0" fontId="9" fillId="0" borderId="0" xfId="0" applyFont="1"/>
    <xf numFmtId="0" fontId="8" fillId="0" borderId="0" xfId="0" applyFont="1" applyAlignment="1">
      <alignment horizontal="right"/>
    </xf>
    <xf numFmtId="0" fontId="10" fillId="0" borderId="1" xfId="0"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4" fontId="10" fillId="0" borderId="9" xfId="0" applyNumberFormat="1" applyFont="1" applyBorder="1"/>
    <xf numFmtId="3" fontId="10" fillId="0" borderId="0" xfId="0" applyNumberFormat="1" applyFont="1" applyAlignment="1">
      <alignment horizontal="right"/>
    </xf>
    <xf numFmtId="4" fontId="10" fillId="0" borderId="0" xfId="0" applyNumberFormat="1" applyFont="1" applyAlignment="1">
      <alignment horizontal="left"/>
    </xf>
    <xf numFmtId="4" fontId="10" fillId="0" borderId="14" xfId="0" applyNumberFormat="1" applyFont="1" applyBorder="1"/>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0" fontId="10" fillId="0" borderId="0" xfId="0" applyFont="1" applyAlignment="1">
      <alignment horizontal="left" wrapText="1"/>
    </xf>
    <xf numFmtId="0" fontId="9" fillId="0" borderId="0" xfId="0" applyFont="1" applyAlignment="1">
      <alignment horizontal="left" wrapText="1"/>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5" fillId="5" borderId="0" xfId="1" applyFont="1" applyFill="1"/>
    <xf numFmtId="0" fontId="16" fillId="5" borderId="0" xfId="1" applyFont="1" applyFill="1"/>
    <xf numFmtId="4" fontId="6" fillId="5" borderId="0" xfId="1" applyNumberFormat="1" applyFill="1"/>
    <xf numFmtId="0" fontId="6" fillId="6" borderId="27" xfId="1" applyFill="1" applyBorder="1"/>
    <xf numFmtId="0" fontId="6" fillId="5" borderId="28" xfId="1" applyFill="1" applyBorder="1"/>
    <xf numFmtId="0" fontId="0" fillId="3" borderId="28" xfId="0" applyFill="1" applyBorder="1"/>
    <xf numFmtId="0" fontId="6" fillId="6" borderId="29" xfId="1" applyFill="1" applyBorder="1"/>
    <xf numFmtId="0" fontId="6" fillId="6" borderId="30" xfId="1" applyFill="1" applyBorder="1"/>
    <xf numFmtId="0" fontId="6" fillId="6" borderId="31" xfId="1" applyFill="1" applyBorder="1"/>
    <xf numFmtId="10" fontId="6" fillId="6" borderId="0" xfId="2" applyNumberFormat="1" applyFont="1" applyFill="1" applyBorder="1"/>
    <xf numFmtId="0" fontId="6" fillId="6" borderId="26" xfId="1" applyFill="1" applyBorder="1"/>
    <xf numFmtId="0" fontId="17" fillId="3" borderId="0" xfId="1" applyFont="1" applyFill="1"/>
    <xf numFmtId="0" fontId="0" fillId="3" borderId="0" xfId="0" applyFill="1"/>
    <xf numFmtId="0" fontId="18" fillId="5" borderId="38" xfId="1" applyFont="1" applyFill="1" applyBorder="1" applyAlignment="1">
      <alignment horizontal="right"/>
    </xf>
    <xf numFmtId="167" fontId="19" fillId="5" borderId="0" xfId="1" applyNumberFormat="1" applyFont="1" applyFill="1"/>
    <xf numFmtId="0" fontId="6" fillId="5" borderId="0" xfId="1" applyFill="1"/>
    <xf numFmtId="168" fontId="6" fillId="5" borderId="0" xfId="1" applyNumberFormat="1" applyFill="1"/>
    <xf numFmtId="0" fontId="0" fillId="7" borderId="0" xfId="0" applyFill="1"/>
    <xf numFmtId="169" fontId="5" fillId="7" borderId="0" xfId="2" applyNumberFormat="1" applyFont="1" applyFill="1"/>
    <xf numFmtId="168"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0" fontId="21" fillId="0" borderId="0" xfId="0" applyFont="1"/>
    <xf numFmtId="4" fontId="8" fillId="0" borderId="33" xfId="0" applyNumberFormat="1" applyFont="1" applyBorder="1" applyAlignment="1">
      <alignment horizontal="center" vertical="center" wrapText="1"/>
    </xf>
    <xf numFmtId="4" fontId="8" fillId="0" borderId="6" xfId="0" applyNumberFormat="1" applyFont="1" applyBorder="1" applyAlignment="1">
      <alignment vertical="center" wrapText="1"/>
    </xf>
    <xf numFmtId="4" fontId="22" fillId="4" borderId="14" xfId="0" applyNumberFormat="1" applyFont="1" applyFill="1" applyBorder="1" applyAlignment="1">
      <alignment horizontal="right"/>
    </xf>
    <xf numFmtId="4" fontId="22" fillId="4" borderId="15" xfId="0" applyNumberFormat="1" applyFont="1" applyFill="1" applyBorder="1" applyAlignment="1">
      <alignment horizontal="right"/>
    </xf>
    <xf numFmtId="0" fontId="7" fillId="3" borderId="0" xfId="0" applyFont="1" applyFill="1" applyProtection="1">
      <protection hidden="1"/>
    </xf>
    <xf numFmtId="0" fontId="6" fillId="6" borderId="0" xfId="1" applyFill="1"/>
    <xf numFmtId="164" fontId="0" fillId="3" borderId="0" xfId="0" applyNumberFormat="1" applyFill="1" applyProtection="1">
      <protection hidden="1"/>
    </xf>
    <xf numFmtId="167" fontId="0" fillId="3" borderId="0" xfId="0" applyNumberFormat="1" applyFill="1"/>
    <xf numFmtId="4" fontId="6" fillId="6" borderId="0" xfId="1" applyNumberFormat="1" applyFill="1"/>
    <xf numFmtId="170" fontId="6" fillId="3" borderId="0" xfId="1" applyNumberFormat="1" applyFill="1"/>
    <xf numFmtId="164" fontId="7" fillId="3" borderId="0" xfId="0" applyNumberFormat="1" applyFont="1" applyFill="1" applyProtection="1">
      <protection hidden="1"/>
    </xf>
    <xf numFmtId="166" fontId="6" fillId="6" borderId="0" xfId="1" applyNumberFormat="1" applyFill="1"/>
    <xf numFmtId="0" fontId="25" fillId="0" borderId="0" xfId="0" applyFont="1" applyAlignment="1">
      <alignment horizontal="right"/>
    </xf>
    <xf numFmtId="0" fontId="2" fillId="0" borderId="1" xfId="0" applyFont="1" applyBorder="1"/>
    <xf numFmtId="164" fontId="2" fillId="0" borderId="1" xfId="0" applyNumberFormat="1" applyFont="1" applyBorder="1" applyAlignment="1">
      <alignment horizontal="right"/>
    </xf>
    <xf numFmtId="0" fontId="20" fillId="7" borderId="0" xfId="0" applyFont="1" applyFill="1" applyProtection="1">
      <protection hidden="1"/>
    </xf>
    <xf numFmtId="0" fontId="20" fillId="7" borderId="0" xfId="0" applyFont="1" applyFill="1" applyProtection="1">
      <protection locked="0" hidden="1"/>
    </xf>
    <xf numFmtId="164" fontId="20" fillId="7" borderId="0" xfId="0" applyNumberFormat="1" applyFont="1" applyFill="1" applyProtection="1">
      <protection hidden="1"/>
    </xf>
    <xf numFmtId="167" fontId="6" fillId="6" borderId="28" xfId="1" applyNumberFormat="1" applyFill="1" applyBorder="1"/>
    <xf numFmtId="3" fontId="6" fillId="6" borderId="0" xfId="1" applyNumberFormat="1" applyFill="1"/>
    <xf numFmtId="0" fontId="7" fillId="7" borderId="0" xfId="0" applyFont="1" applyFill="1" applyProtection="1">
      <protection hidden="1"/>
    </xf>
    <xf numFmtId="164" fontId="7" fillId="7" borderId="0" xfId="0" applyNumberFormat="1" applyFont="1" applyFill="1" applyProtection="1">
      <protection hidden="1"/>
    </xf>
    <xf numFmtId="0" fontId="0" fillId="3" borderId="0" xfId="0" applyFill="1" applyProtection="1">
      <protection locked="0" hidden="1"/>
    </xf>
    <xf numFmtId="0" fontId="6" fillId="6" borderId="24" xfId="1" applyFill="1" applyBorder="1"/>
    <xf numFmtId="0" fontId="6" fillId="5" borderId="32" xfId="1" applyFill="1" applyBorder="1"/>
    <xf numFmtId="0" fontId="0" fillId="3" borderId="32" xfId="0" applyFill="1" applyBorder="1"/>
    <xf numFmtId="166" fontId="6" fillId="6" borderId="32" xfId="1" applyNumberFormat="1" applyFill="1" applyBorder="1"/>
    <xf numFmtId="10" fontId="6" fillId="6" borderId="0" xfId="2" applyNumberFormat="1" applyFont="1" applyFill="1"/>
    <xf numFmtId="4" fontId="27" fillId="3" borderId="6" xfId="0" applyNumberFormat="1" applyFont="1" applyFill="1" applyBorder="1" applyAlignment="1">
      <alignment horizontal="right" wrapText="1"/>
    </xf>
    <xf numFmtId="4" fontId="27" fillId="0" borderId="21" xfId="0" applyNumberFormat="1" applyFont="1" applyBorder="1" applyAlignment="1">
      <alignment wrapText="1"/>
    </xf>
    <xf numFmtId="4" fontId="27" fillId="3" borderId="21" xfId="0" applyNumberFormat="1" applyFont="1" applyFill="1" applyBorder="1" applyAlignment="1">
      <alignment vertical="center" wrapText="1"/>
    </xf>
    <xf numFmtId="4" fontId="27" fillId="0" borderId="21" xfId="0" applyNumberFormat="1" applyFont="1" applyBorder="1" applyAlignment="1">
      <alignment horizontal="right" vertical="center" wrapText="1"/>
    </xf>
    <xf numFmtId="0" fontId="1" fillId="0" borderId="21" xfId="0" applyFont="1" applyBorder="1" applyAlignment="1">
      <alignment vertical="center"/>
    </xf>
    <xf numFmtId="0" fontId="10" fillId="0" borderId="0" xfId="0" applyFont="1" applyAlignment="1">
      <alignment horizontal="right"/>
    </xf>
    <xf numFmtId="164" fontId="2" fillId="0" borderId="0" xfId="0" applyNumberFormat="1" applyFont="1" applyAlignment="1">
      <alignment horizontal="right"/>
    </xf>
    <xf numFmtId="0" fontId="8" fillId="0" borderId="21" xfId="0" applyFont="1" applyBorder="1" applyAlignment="1">
      <alignment horizontal="center" vertical="center" wrapText="1"/>
    </xf>
    <xf numFmtId="0" fontId="23" fillId="0" borderId="0" xfId="0" applyFont="1" applyAlignment="1">
      <alignment wrapText="1"/>
    </xf>
    <xf numFmtId="0" fontId="8" fillId="0" borderId="39" xfId="0" applyFont="1" applyBorder="1"/>
    <xf numFmtId="4" fontId="0" fillId="3" borderId="0" xfId="0" applyNumberFormat="1" applyFill="1" applyProtection="1">
      <protection hidden="1"/>
    </xf>
    <xf numFmtId="167" fontId="19" fillId="5" borderId="32" xfId="1" applyNumberFormat="1" applyFont="1" applyFill="1" applyBorder="1"/>
    <xf numFmtId="4" fontId="6" fillId="5" borderId="32" xfId="1" applyNumberFormat="1" applyFill="1" applyBorder="1"/>
    <xf numFmtId="168" fontId="6" fillId="5" borderId="32" xfId="1" applyNumberFormat="1" applyFill="1" applyBorder="1"/>
    <xf numFmtId="4" fontId="28" fillId="0" borderId="6" xfId="0" applyNumberFormat="1" applyFont="1" applyBorder="1" applyAlignment="1">
      <alignment horizontal="right" wrapText="1"/>
    </xf>
    <xf numFmtId="4" fontId="28" fillId="0" borderId="21" xfId="0" applyNumberFormat="1" applyFont="1" applyBorder="1" applyAlignment="1">
      <alignment wrapText="1"/>
    </xf>
    <xf numFmtId="0" fontId="29" fillId="0" borderId="6" xfId="0" applyFont="1" applyBorder="1"/>
    <xf numFmtId="0" fontId="23" fillId="0" borderId="0" xfId="0" applyFont="1" applyAlignment="1">
      <alignment horizontal="center" wrapText="1"/>
    </xf>
    <xf numFmtId="0" fontId="24" fillId="0" borderId="0" xfId="0" applyFont="1" applyAlignment="1">
      <alignment vertical="top"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4" fontId="27" fillId="3" borderId="7" xfId="0" applyNumberFormat="1" applyFont="1" applyFill="1" applyBorder="1" applyAlignment="1">
      <alignment horizontal="center" wrapText="1"/>
    </xf>
    <xf numFmtId="4" fontId="27" fillId="3" borderId="5" xfId="0" applyNumberFormat="1" applyFont="1" applyFill="1" applyBorder="1" applyAlignment="1">
      <alignment horizontal="center" wrapText="1"/>
    </xf>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8" fillId="0" borderId="36" xfId="0" applyFont="1" applyBorder="1" applyAlignment="1">
      <alignment horizontal="center" vertical="center"/>
    </xf>
    <xf numFmtId="0" fontId="8" fillId="0" borderId="37" xfId="0" applyFont="1" applyBorder="1" applyAlignment="1">
      <alignment horizontal="center" vertical="center"/>
    </xf>
    <xf numFmtId="0" fontId="8" fillId="0" borderId="25" xfId="0" applyFont="1" applyBorder="1" applyAlignment="1">
      <alignment horizontal="center" vertical="center"/>
    </xf>
    <xf numFmtId="0" fontId="8" fillId="0" borderId="1" xfId="0" applyFont="1" applyBorder="1" applyAlignment="1"/>
    <xf numFmtId="0" fontId="8" fillId="0" borderId="16" xfId="0" applyFont="1" applyBorder="1" applyAlignment="1"/>
    <xf numFmtId="0" fontId="8" fillId="0" borderId="8" xfId="0" applyFont="1" applyBorder="1" applyAlignment="1"/>
  </cellXfs>
  <cellStyles count="3">
    <cellStyle name="Normaallaad 4" xfId="1" xr:uid="{00000000-0005-0000-0000-000001000000}"/>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43"/>
  <sheetViews>
    <sheetView tabSelected="1" zoomScale="90" zoomScaleNormal="90" workbookViewId="0">
      <selection activeCell="H34" sqref="H34"/>
    </sheetView>
  </sheetViews>
  <sheetFormatPr defaultRowHeight="15"/>
  <cols>
    <col min="1" max="1" width="5.42578125" style="1" customWidth="1"/>
    <col min="2" max="2" width="7.7109375" style="1" customWidth="1"/>
    <col min="3" max="3" width="7.85546875" style="1" customWidth="1"/>
    <col min="4" max="4" width="58.7109375" style="1" customWidth="1"/>
    <col min="5" max="6" width="13.85546875" style="1" customWidth="1"/>
    <col min="7" max="7" width="26.5703125" style="1" customWidth="1"/>
    <col min="8" max="8" width="42.140625" style="1" customWidth="1"/>
    <col min="9" max="9" width="24.42578125" style="1" customWidth="1"/>
    <col min="10" max="10" width="49.5703125" style="1" customWidth="1"/>
    <col min="11" max="11" width="9.140625" style="1" customWidth="1"/>
    <col min="12" max="12" width="8.5703125" style="1" customWidth="1"/>
    <col min="13" max="13" width="9.140625" style="1"/>
    <col min="14" max="14" width="11.28515625" style="1" bestFit="1" customWidth="1"/>
    <col min="15" max="15" width="10.140625" style="1" bestFit="1" customWidth="1"/>
    <col min="16" max="16384" width="9.140625" style="1"/>
  </cols>
  <sheetData>
    <row r="1" spans="1:15">
      <c r="H1" s="107" t="s">
        <v>0</v>
      </c>
    </row>
    <row r="2" spans="1:15" ht="15" customHeight="1">
      <c r="H2" s="107" t="s">
        <v>1</v>
      </c>
    </row>
    <row r="3" spans="1:15" ht="15" customHeight="1">
      <c r="H3" s="107"/>
    </row>
    <row r="4" spans="1:15" ht="18.75" customHeight="1">
      <c r="A4" s="140" t="s">
        <v>2</v>
      </c>
      <c r="B4" s="140"/>
      <c r="C4" s="140"/>
      <c r="D4" s="140"/>
      <c r="E4" s="140"/>
      <c r="F4" s="140"/>
      <c r="G4" s="140"/>
      <c r="H4" s="140"/>
      <c r="I4" s="131"/>
      <c r="J4" s="131"/>
    </row>
    <row r="5" spans="1:15" ht="16.5" customHeight="1"/>
    <row r="6" spans="1:15">
      <c r="C6" s="3" t="s">
        <v>3</v>
      </c>
      <c r="D6" s="5" t="s">
        <v>4</v>
      </c>
      <c r="K6" s="55"/>
      <c r="L6" s="56"/>
    </row>
    <row r="7" spans="1:15">
      <c r="C7" s="3" t="s">
        <v>5</v>
      </c>
      <c r="D7" s="108" t="s">
        <v>6</v>
      </c>
      <c r="H7" s="57"/>
      <c r="K7" s="55"/>
      <c r="L7" s="56"/>
      <c r="N7" s="58"/>
    </row>
    <row r="8" spans="1:15" ht="15.75">
      <c r="H8" s="2"/>
      <c r="I8" s="6"/>
      <c r="J8" s="6"/>
      <c r="K8" s="55"/>
      <c r="L8" s="56"/>
      <c r="M8" s="3"/>
      <c r="N8" s="58"/>
    </row>
    <row r="9" spans="1:15" ht="17.25">
      <c r="D9" s="4" t="s">
        <v>7</v>
      </c>
      <c r="E9" s="109">
        <v>19.2</v>
      </c>
      <c r="F9" s="5" t="s">
        <v>8</v>
      </c>
      <c r="G9" s="6"/>
      <c r="J9" s="59"/>
    </row>
    <row r="10" spans="1:15" ht="17.25">
      <c r="D10" s="4" t="s">
        <v>9</v>
      </c>
      <c r="E10" s="109">
        <v>4920</v>
      </c>
      <c r="F10" s="5" t="s">
        <v>8</v>
      </c>
      <c r="G10" s="6"/>
      <c r="I10" s="6"/>
      <c r="J10" s="60"/>
      <c r="M10" s="6"/>
    </row>
    <row r="11" spans="1:15">
      <c r="D11" s="128"/>
      <c r="E11" s="129"/>
      <c r="F11" s="6"/>
      <c r="G11" s="6"/>
      <c r="I11" s="6"/>
      <c r="J11" s="60"/>
      <c r="M11" s="6"/>
    </row>
    <row r="12" spans="1:15" ht="15.75" thickBot="1">
      <c r="D12" s="6"/>
      <c r="E12" s="132"/>
      <c r="F12" s="132"/>
      <c r="K12" s="61"/>
      <c r="L12" s="62"/>
    </row>
    <row r="13" spans="1:15" ht="17.25">
      <c r="B13" s="7" t="s">
        <v>10</v>
      </c>
      <c r="C13" s="45"/>
      <c r="D13" s="45"/>
      <c r="E13" s="8" t="s">
        <v>11</v>
      </c>
      <c r="F13" s="42" t="s">
        <v>12</v>
      </c>
      <c r="G13" s="39" t="s">
        <v>13</v>
      </c>
      <c r="H13" s="9" t="s">
        <v>14</v>
      </c>
    </row>
    <row r="14" spans="1:15" ht="15" customHeight="1">
      <c r="B14" s="44"/>
      <c r="C14" s="63" t="s">
        <v>15</v>
      </c>
      <c r="D14" s="64"/>
      <c r="E14" s="137">
        <f>F14/$E$9</f>
        <v>4.263020833333333</v>
      </c>
      <c r="F14" s="138">
        <f>'Annuiteetgraafik BIL'!F17</f>
        <v>81.849999999999994</v>
      </c>
      <c r="G14" s="146" t="s">
        <v>16</v>
      </c>
      <c r="H14" s="127"/>
      <c r="I14" s="65"/>
      <c r="M14" s="3"/>
      <c r="N14" s="65"/>
      <c r="O14" s="66"/>
    </row>
    <row r="15" spans="1:15">
      <c r="B15" s="44"/>
      <c r="C15" s="63" t="s">
        <v>17</v>
      </c>
      <c r="D15" s="64"/>
      <c r="E15" s="137">
        <f>F15/$E$9</f>
        <v>6.2514268341836168</v>
      </c>
      <c r="F15" s="138">
        <f>'Annuiteetgraafik PP'!F27</f>
        <v>120.02739521632543</v>
      </c>
      <c r="G15" s="147"/>
      <c r="H15" s="130" t="s">
        <v>18</v>
      </c>
      <c r="I15" s="65"/>
      <c r="M15" s="3"/>
      <c r="N15" s="65"/>
      <c r="O15" s="66"/>
    </row>
    <row r="16" spans="1:15" ht="15" customHeight="1">
      <c r="B16" s="11">
        <v>400</v>
      </c>
      <c r="C16" s="158" t="s">
        <v>19</v>
      </c>
      <c r="D16" s="159"/>
      <c r="E16" s="139">
        <v>3.44</v>
      </c>
      <c r="F16" s="138">
        <f>E16*E9</f>
        <v>66.048000000000002</v>
      </c>
      <c r="G16" s="147"/>
      <c r="H16" s="155"/>
      <c r="M16" s="3"/>
      <c r="N16" s="65"/>
      <c r="O16" s="66"/>
    </row>
    <row r="17" spans="2:15" ht="15" customHeight="1">
      <c r="B17" s="11">
        <v>100</v>
      </c>
      <c r="C17" s="46" t="s">
        <v>20</v>
      </c>
      <c r="D17" s="47"/>
      <c r="E17" s="137">
        <f>F17/$E$9</f>
        <v>0.37205729166666668</v>
      </c>
      <c r="F17" s="138">
        <v>7.1435000000000004</v>
      </c>
      <c r="G17" s="150" t="s">
        <v>21</v>
      </c>
      <c r="H17" s="156"/>
      <c r="I17" s="65"/>
      <c r="M17" s="3"/>
      <c r="N17" s="65"/>
      <c r="O17" s="66"/>
    </row>
    <row r="18" spans="2:15" ht="15" customHeight="1">
      <c r="B18" s="11">
        <v>200</v>
      </c>
      <c r="C18" s="10" t="s">
        <v>22</v>
      </c>
      <c r="D18" s="38"/>
      <c r="E18" s="137">
        <f t="shared" ref="E18:E19" si="0">F18/$E$9</f>
        <v>0.97106770833333345</v>
      </c>
      <c r="F18" s="138">
        <v>18.644500000000001</v>
      </c>
      <c r="G18" s="151"/>
      <c r="H18" s="156"/>
      <c r="I18" s="65"/>
      <c r="M18" s="3"/>
      <c r="N18" s="65"/>
      <c r="O18" s="66"/>
    </row>
    <row r="19" spans="2:15" ht="15" customHeight="1">
      <c r="B19" s="11">
        <v>500</v>
      </c>
      <c r="C19" s="10" t="s">
        <v>23</v>
      </c>
      <c r="D19" s="38"/>
      <c r="E19" s="137">
        <f t="shared" si="0"/>
        <v>1.0166666666666668E-2</v>
      </c>
      <c r="F19" s="138">
        <v>0.19520000000000001</v>
      </c>
      <c r="G19" s="152"/>
      <c r="H19" s="157"/>
      <c r="I19" s="65"/>
      <c r="M19" s="3"/>
      <c r="N19" s="65"/>
      <c r="O19" s="66"/>
    </row>
    <row r="20" spans="2:15">
      <c r="B20" s="12"/>
      <c r="C20" s="13" t="s">
        <v>24</v>
      </c>
      <c r="D20" s="13"/>
      <c r="E20" s="14">
        <f>SUM(E14:E19)</f>
        <v>15.307739334183616</v>
      </c>
      <c r="F20" s="43">
        <f>SUM(F14:F19)</f>
        <v>293.90859521632547</v>
      </c>
      <c r="G20" s="40"/>
      <c r="H20" s="15"/>
      <c r="I20" s="65"/>
      <c r="N20" s="65"/>
      <c r="O20" s="66"/>
    </row>
    <row r="21" spans="2:15">
      <c r="B21" s="16"/>
      <c r="C21" s="17"/>
      <c r="D21" s="17"/>
      <c r="E21" s="18"/>
      <c r="F21" s="49"/>
      <c r="G21" s="52"/>
      <c r="H21" s="19"/>
      <c r="I21" s="65"/>
      <c r="N21" s="65"/>
      <c r="O21" s="66"/>
    </row>
    <row r="22" spans="2:15" ht="17.25">
      <c r="B22" s="20" t="s">
        <v>25</v>
      </c>
      <c r="C22" s="13"/>
      <c r="D22" s="13"/>
      <c r="E22" s="21" t="s">
        <v>11</v>
      </c>
      <c r="F22" s="48" t="s">
        <v>12</v>
      </c>
      <c r="G22" s="50" t="s">
        <v>13</v>
      </c>
      <c r="H22" s="22" t="s">
        <v>14</v>
      </c>
      <c r="I22" s="65"/>
      <c r="N22" s="65"/>
      <c r="O22" s="66"/>
    </row>
    <row r="23" spans="2:15" ht="15.75" customHeight="1">
      <c r="B23" s="11">
        <v>300</v>
      </c>
      <c r="C23" s="159" t="s">
        <v>26</v>
      </c>
      <c r="D23" s="160"/>
      <c r="E23" s="123">
        <f>F23/$E$9</f>
        <v>2.0521041666666666</v>
      </c>
      <c r="F23" s="124">
        <v>39.400399999999998</v>
      </c>
      <c r="G23" s="95" t="s">
        <v>27</v>
      </c>
      <c r="H23" s="142" t="s">
        <v>28</v>
      </c>
      <c r="M23" s="3"/>
      <c r="N23" s="65"/>
      <c r="O23" s="66"/>
    </row>
    <row r="24" spans="2:15" ht="15" customHeight="1">
      <c r="B24" s="11">
        <v>600</v>
      </c>
      <c r="C24" s="10" t="s">
        <v>29</v>
      </c>
      <c r="D24" s="38"/>
      <c r="E24" s="148"/>
      <c r="F24" s="149"/>
      <c r="G24" s="96"/>
      <c r="H24" s="143"/>
      <c r="I24" s="65"/>
      <c r="M24" s="3"/>
      <c r="N24" s="65"/>
      <c r="O24" s="66"/>
    </row>
    <row r="25" spans="2:15" ht="15" customHeight="1">
      <c r="B25" s="11"/>
      <c r="C25" s="10">
        <v>610</v>
      </c>
      <c r="D25" s="38" t="s">
        <v>30</v>
      </c>
      <c r="E25" s="123">
        <f t="shared" ref="E25:E27" si="1">F25/$E$9</f>
        <v>1.3332208282291667</v>
      </c>
      <c r="F25" s="126">
        <v>25.597839902</v>
      </c>
      <c r="G25" s="153" t="s">
        <v>31</v>
      </c>
      <c r="H25" s="143"/>
      <c r="I25" s="65"/>
      <c r="M25" s="3"/>
      <c r="N25" s="65"/>
      <c r="O25" s="66"/>
    </row>
    <row r="26" spans="2:15">
      <c r="B26" s="11"/>
      <c r="C26" s="10">
        <v>620</v>
      </c>
      <c r="D26" s="38" t="s">
        <v>32</v>
      </c>
      <c r="E26" s="123">
        <f t="shared" si="1"/>
        <v>1.3720951247916666</v>
      </c>
      <c r="F26" s="126">
        <v>26.344226396</v>
      </c>
      <c r="G26" s="154"/>
      <c r="H26" s="143"/>
      <c r="I26" s="65"/>
      <c r="M26" s="3"/>
      <c r="N26" s="65"/>
      <c r="O26" s="66"/>
    </row>
    <row r="27" spans="2:15">
      <c r="B27" s="11"/>
      <c r="C27" s="10">
        <v>630</v>
      </c>
      <c r="D27" s="38" t="s">
        <v>33</v>
      </c>
      <c r="E27" s="123">
        <f t="shared" si="1"/>
        <v>6.7845134895833339E-2</v>
      </c>
      <c r="F27" s="126">
        <v>1.30262659</v>
      </c>
      <c r="G27" s="154"/>
      <c r="H27" s="143"/>
      <c r="I27" s="65"/>
      <c r="M27" s="3"/>
      <c r="N27" s="65"/>
      <c r="O27" s="66"/>
    </row>
    <row r="28" spans="2:15">
      <c r="B28" s="11">
        <v>700</v>
      </c>
      <c r="C28" s="159" t="s">
        <v>34</v>
      </c>
      <c r="D28" s="160"/>
      <c r="E28" s="123">
        <v>0</v>
      </c>
      <c r="F28" s="125">
        <v>0</v>
      </c>
      <c r="G28" s="95" t="s">
        <v>27</v>
      </c>
      <c r="H28" s="143"/>
      <c r="I28" s="65"/>
      <c r="M28" s="3"/>
      <c r="N28" s="65"/>
      <c r="O28" s="66"/>
    </row>
    <row r="29" spans="2:15" ht="15.75" thickBot="1">
      <c r="B29" s="23"/>
      <c r="C29" s="24" t="s">
        <v>35</v>
      </c>
      <c r="D29" s="24"/>
      <c r="E29" s="97">
        <f>SUM(E23:E28)</f>
        <v>4.825265254583333</v>
      </c>
      <c r="F29" s="98">
        <f>SUM(F23:F28)</f>
        <v>92.645092887999994</v>
      </c>
      <c r="G29" s="41"/>
      <c r="H29" s="25"/>
      <c r="I29" s="65"/>
      <c r="N29" s="65"/>
      <c r="O29" s="66"/>
    </row>
    <row r="30" spans="2:15" ht="17.25" customHeight="1">
      <c r="B30" s="26"/>
      <c r="C30" s="6"/>
      <c r="D30" s="6"/>
      <c r="E30" s="27"/>
      <c r="F30" s="28"/>
      <c r="G30" s="29"/>
      <c r="I30" s="65"/>
    </row>
    <row r="31" spans="2:15">
      <c r="B31" s="144" t="s">
        <v>36</v>
      </c>
      <c r="C31" s="144"/>
      <c r="D31" s="144"/>
      <c r="E31" s="27">
        <f>E29+E20</f>
        <v>20.133004588766948</v>
      </c>
      <c r="F31" s="28">
        <f>F29+F20</f>
        <v>386.55368810432549</v>
      </c>
      <c r="G31" s="29"/>
    </row>
    <row r="32" spans="2:15">
      <c r="B32" s="26" t="s">
        <v>37</v>
      </c>
      <c r="C32" s="53"/>
      <c r="D32" s="30">
        <v>0.22</v>
      </c>
      <c r="E32" s="93">
        <f>E31*D32</f>
        <v>4.4292610095287284</v>
      </c>
      <c r="F32" s="28">
        <f>F31*D32</f>
        <v>85.041811382951607</v>
      </c>
    </row>
    <row r="33" spans="2:8">
      <c r="B33" s="6" t="s">
        <v>38</v>
      </c>
      <c r="C33" s="6"/>
      <c r="D33" s="6"/>
      <c r="E33" s="27">
        <f>E32+E31</f>
        <v>24.562265598295674</v>
      </c>
      <c r="F33" s="28">
        <f>F32+F31</f>
        <v>471.5954994872771</v>
      </c>
      <c r="G33" s="29"/>
    </row>
    <row r="34" spans="2:8">
      <c r="B34" s="6" t="s">
        <v>39</v>
      </c>
      <c r="C34" s="6"/>
      <c r="D34" s="6"/>
      <c r="E34" s="31" t="s">
        <v>40</v>
      </c>
      <c r="F34" s="28">
        <f>F31*12</f>
        <v>4638.6442572519063</v>
      </c>
      <c r="G34" s="32"/>
      <c r="H34" s="33"/>
    </row>
    <row r="35" spans="2:8" ht="15.75" thickBot="1">
      <c r="B35" s="6" t="s">
        <v>41</v>
      </c>
      <c r="C35" s="6"/>
      <c r="D35" s="6"/>
      <c r="E35" s="34" t="s">
        <v>40</v>
      </c>
      <c r="F35" s="35">
        <f>F33*12</f>
        <v>5659.1459938473254</v>
      </c>
      <c r="G35" s="36"/>
      <c r="H35" s="37"/>
    </row>
    <row r="36" spans="2:8" ht="15.75">
      <c r="B36" s="145"/>
      <c r="C36" s="145"/>
      <c r="D36" s="145"/>
      <c r="E36" s="145"/>
      <c r="F36" s="145"/>
      <c r="G36" s="54"/>
      <c r="H36" s="2"/>
    </row>
    <row r="37" spans="2:8" ht="54" customHeight="1">
      <c r="B37" s="141" t="s">
        <v>42</v>
      </c>
      <c r="C37" s="141"/>
      <c r="D37" s="141"/>
      <c r="E37" s="141"/>
      <c r="F37" s="141"/>
      <c r="G37" s="141"/>
      <c r="H37" s="141"/>
    </row>
    <row r="38" spans="2:8" ht="15.75">
      <c r="B38" s="94"/>
      <c r="C38" s="2"/>
      <c r="D38" s="2"/>
      <c r="E38" s="2"/>
      <c r="F38" s="2"/>
      <c r="G38" s="2"/>
      <c r="H38" s="2"/>
    </row>
    <row r="39" spans="2:8" ht="15.75">
      <c r="B39" s="2"/>
      <c r="C39" s="2"/>
      <c r="D39" s="2"/>
      <c r="E39" s="2"/>
      <c r="F39" s="2"/>
      <c r="G39" s="2"/>
      <c r="H39" s="2"/>
    </row>
    <row r="40" spans="2:8">
      <c r="B40" s="6" t="s">
        <v>43</v>
      </c>
      <c r="C40" s="6"/>
      <c r="D40" s="6"/>
      <c r="E40" s="6" t="s">
        <v>44</v>
      </c>
    </row>
    <row r="42" spans="2:8">
      <c r="B42" s="51" t="s">
        <v>45</v>
      </c>
      <c r="C42" s="51"/>
      <c r="D42" s="51"/>
      <c r="E42" s="51" t="s">
        <v>45</v>
      </c>
      <c r="F42" s="51"/>
      <c r="G42" s="51"/>
    </row>
    <row r="43" spans="2:8" ht="15.75">
      <c r="B43" s="2"/>
      <c r="C43" s="2"/>
      <c r="D43" s="2"/>
      <c r="E43" s="2"/>
      <c r="F43" s="2"/>
      <c r="G43" s="2"/>
      <c r="H43" s="2"/>
    </row>
  </sheetData>
  <mergeCells count="13">
    <mergeCell ref="A4:H4"/>
    <mergeCell ref="B37:H37"/>
    <mergeCell ref="H23:H28"/>
    <mergeCell ref="B31:D31"/>
    <mergeCell ref="B36:F36"/>
    <mergeCell ref="G14:G16"/>
    <mergeCell ref="E24:F24"/>
    <mergeCell ref="C16:D16"/>
    <mergeCell ref="G17:G19"/>
    <mergeCell ref="C23:D23"/>
    <mergeCell ref="C28:D28"/>
    <mergeCell ref="G25:G27"/>
    <mergeCell ref="H16:H1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D2C3E7-6176-4498-B643-5F82F2C79F2D}">
  <dimension ref="A1:P136"/>
  <sheetViews>
    <sheetView topLeftCell="A9" workbookViewId="0">
      <selection activeCell="L5" sqref="L5"/>
    </sheetView>
  </sheetViews>
  <sheetFormatPr defaultRowHeight="15"/>
  <cols>
    <col min="1" max="1" width="9.140625" style="83"/>
    <col min="2" max="2" width="7.85546875" style="83" customWidth="1"/>
    <col min="3" max="3" width="14.7109375" style="83" customWidth="1"/>
    <col min="4" max="4" width="14.28515625" style="83" customWidth="1"/>
    <col min="5" max="7" width="14.7109375" style="83" customWidth="1"/>
    <col min="8" max="10" width="9.140625" style="83"/>
    <col min="11" max="11" width="11" style="83" customWidth="1"/>
    <col min="12" max="257" width="9.140625" style="83"/>
    <col min="258" max="258" width="7.85546875" style="83" customWidth="1"/>
    <col min="259" max="259" width="14.7109375" style="83" customWidth="1"/>
    <col min="260" max="260" width="14.28515625" style="83" customWidth="1"/>
    <col min="261" max="263" width="14.7109375" style="83" customWidth="1"/>
    <col min="264" max="266" width="9.140625" style="83"/>
    <col min="267" max="267" width="11" style="83" customWidth="1"/>
    <col min="268" max="513" width="9.140625" style="83"/>
    <col min="514" max="514" width="7.85546875" style="83" customWidth="1"/>
    <col min="515" max="515" width="14.7109375" style="83" customWidth="1"/>
    <col min="516" max="516" width="14.28515625" style="83" customWidth="1"/>
    <col min="517" max="519" width="14.7109375" style="83" customWidth="1"/>
    <col min="520" max="522" width="9.140625" style="83"/>
    <col min="523" max="523" width="11" style="83" customWidth="1"/>
    <col min="524" max="769" width="9.140625" style="83"/>
    <col min="770" max="770" width="7.85546875" style="83" customWidth="1"/>
    <col min="771" max="771" width="14.7109375" style="83" customWidth="1"/>
    <col min="772" max="772" width="14.28515625" style="83" customWidth="1"/>
    <col min="773" max="775" width="14.7109375" style="83" customWidth="1"/>
    <col min="776" max="778" width="9.140625" style="83"/>
    <col min="779" max="779" width="11" style="83" customWidth="1"/>
    <col min="780" max="1025" width="9.140625" style="83"/>
    <col min="1026" max="1026" width="7.85546875" style="83" customWidth="1"/>
    <col min="1027" max="1027" width="14.7109375" style="83" customWidth="1"/>
    <col min="1028" max="1028" width="14.28515625" style="83" customWidth="1"/>
    <col min="1029" max="1031" width="14.7109375" style="83" customWidth="1"/>
    <col min="1032" max="1034" width="9.140625" style="83"/>
    <col min="1035" max="1035" width="11" style="83" customWidth="1"/>
    <col min="1036" max="1281" width="9.140625" style="83"/>
    <col min="1282" max="1282" width="7.85546875" style="83" customWidth="1"/>
    <col min="1283" max="1283" width="14.7109375" style="83" customWidth="1"/>
    <col min="1284" max="1284" width="14.28515625" style="83" customWidth="1"/>
    <col min="1285" max="1287" width="14.7109375" style="83" customWidth="1"/>
    <col min="1288" max="1290" width="9.140625" style="83"/>
    <col min="1291" max="1291" width="11" style="83" customWidth="1"/>
    <col min="1292" max="1537" width="9.140625" style="83"/>
    <col min="1538" max="1538" width="7.85546875" style="83" customWidth="1"/>
    <col min="1539" max="1539" width="14.7109375" style="83" customWidth="1"/>
    <col min="1540" max="1540" width="14.28515625" style="83" customWidth="1"/>
    <col min="1541" max="1543" width="14.7109375" style="83" customWidth="1"/>
    <col min="1544" max="1546" width="9.140625" style="83"/>
    <col min="1547" max="1547" width="11" style="83" customWidth="1"/>
    <col min="1548" max="1793" width="9.140625" style="83"/>
    <col min="1794" max="1794" width="7.85546875" style="83" customWidth="1"/>
    <col min="1795" max="1795" width="14.7109375" style="83" customWidth="1"/>
    <col min="1796" max="1796" width="14.28515625" style="83" customWidth="1"/>
    <col min="1797" max="1799" width="14.7109375" style="83" customWidth="1"/>
    <col min="1800" max="1802" width="9.140625" style="83"/>
    <col min="1803" max="1803" width="11" style="83" customWidth="1"/>
    <col min="1804" max="2049" width="9.140625" style="83"/>
    <col min="2050" max="2050" width="7.85546875" style="83" customWidth="1"/>
    <col min="2051" max="2051" width="14.7109375" style="83" customWidth="1"/>
    <col min="2052" max="2052" width="14.28515625" style="83" customWidth="1"/>
    <col min="2053" max="2055" width="14.7109375" style="83" customWidth="1"/>
    <col min="2056" max="2058" width="9.140625" style="83"/>
    <col min="2059" max="2059" width="11" style="83" customWidth="1"/>
    <col min="2060" max="2305" width="9.140625" style="83"/>
    <col min="2306" max="2306" width="7.85546875" style="83" customWidth="1"/>
    <col min="2307" max="2307" width="14.7109375" style="83" customWidth="1"/>
    <col min="2308" max="2308" width="14.28515625" style="83" customWidth="1"/>
    <col min="2309" max="2311" width="14.7109375" style="83" customWidth="1"/>
    <col min="2312" max="2314" width="9.140625" style="83"/>
    <col min="2315" max="2315" width="11" style="83" customWidth="1"/>
    <col min="2316" max="2561" width="9.140625" style="83"/>
    <col min="2562" max="2562" width="7.85546875" style="83" customWidth="1"/>
    <col min="2563" max="2563" width="14.7109375" style="83" customWidth="1"/>
    <col min="2564" max="2564" width="14.28515625" style="83" customWidth="1"/>
    <col min="2565" max="2567" width="14.7109375" style="83" customWidth="1"/>
    <col min="2568" max="2570" width="9.140625" style="83"/>
    <col min="2571" max="2571" width="11" style="83" customWidth="1"/>
    <col min="2572" max="2817" width="9.140625" style="83"/>
    <col min="2818" max="2818" width="7.85546875" style="83" customWidth="1"/>
    <col min="2819" max="2819" width="14.7109375" style="83" customWidth="1"/>
    <col min="2820" max="2820" width="14.28515625" style="83" customWidth="1"/>
    <col min="2821" max="2823" width="14.7109375" style="83" customWidth="1"/>
    <col min="2824" max="2826" width="9.140625" style="83"/>
    <col min="2827" max="2827" width="11" style="83" customWidth="1"/>
    <col min="2828" max="3073" width="9.140625" style="83"/>
    <col min="3074" max="3074" width="7.85546875" style="83" customWidth="1"/>
    <col min="3075" max="3075" width="14.7109375" style="83" customWidth="1"/>
    <col min="3076" max="3076" width="14.28515625" style="83" customWidth="1"/>
    <col min="3077" max="3079" width="14.7109375" style="83" customWidth="1"/>
    <col min="3080" max="3082" width="9.140625" style="83"/>
    <col min="3083" max="3083" width="11" style="83" customWidth="1"/>
    <col min="3084" max="3329" width="9.140625" style="83"/>
    <col min="3330" max="3330" width="7.85546875" style="83" customWidth="1"/>
    <col min="3331" max="3331" width="14.7109375" style="83" customWidth="1"/>
    <col min="3332" max="3332" width="14.28515625" style="83" customWidth="1"/>
    <col min="3333" max="3335" width="14.7109375" style="83" customWidth="1"/>
    <col min="3336" max="3338" width="9.140625" style="83"/>
    <col min="3339" max="3339" width="11" style="83" customWidth="1"/>
    <col min="3340" max="3585" width="9.140625" style="83"/>
    <col min="3586" max="3586" width="7.85546875" style="83" customWidth="1"/>
    <col min="3587" max="3587" width="14.7109375" style="83" customWidth="1"/>
    <col min="3588" max="3588" width="14.28515625" style="83" customWidth="1"/>
    <col min="3589" max="3591" width="14.7109375" style="83" customWidth="1"/>
    <col min="3592" max="3594" width="9.140625" style="83"/>
    <col min="3595" max="3595" width="11" style="83" customWidth="1"/>
    <col min="3596" max="3841" width="9.140625" style="83"/>
    <col min="3842" max="3842" width="7.85546875" style="83" customWidth="1"/>
    <col min="3843" max="3843" width="14.7109375" style="83" customWidth="1"/>
    <col min="3844" max="3844" width="14.28515625" style="83" customWidth="1"/>
    <col min="3845" max="3847" width="14.7109375" style="83" customWidth="1"/>
    <col min="3848" max="3850" width="9.140625" style="83"/>
    <col min="3851" max="3851" width="11" style="83" customWidth="1"/>
    <col min="3852" max="4097" width="9.140625" style="83"/>
    <col min="4098" max="4098" width="7.85546875" style="83" customWidth="1"/>
    <col min="4099" max="4099" width="14.7109375" style="83" customWidth="1"/>
    <col min="4100" max="4100" width="14.28515625" style="83" customWidth="1"/>
    <col min="4101" max="4103" width="14.7109375" style="83" customWidth="1"/>
    <col min="4104" max="4106" width="9.140625" style="83"/>
    <col min="4107" max="4107" width="11" style="83" customWidth="1"/>
    <col min="4108" max="4353" width="9.140625" style="83"/>
    <col min="4354" max="4354" width="7.85546875" style="83" customWidth="1"/>
    <col min="4355" max="4355" width="14.7109375" style="83" customWidth="1"/>
    <col min="4356" max="4356" width="14.28515625" style="83" customWidth="1"/>
    <col min="4357" max="4359" width="14.7109375" style="83" customWidth="1"/>
    <col min="4360" max="4362" width="9.140625" style="83"/>
    <col min="4363" max="4363" width="11" style="83" customWidth="1"/>
    <col min="4364" max="4609" width="9.140625" style="83"/>
    <col min="4610" max="4610" width="7.85546875" style="83" customWidth="1"/>
    <col min="4611" max="4611" width="14.7109375" style="83" customWidth="1"/>
    <col min="4612" max="4612" width="14.28515625" style="83" customWidth="1"/>
    <col min="4613" max="4615" width="14.7109375" style="83" customWidth="1"/>
    <col min="4616" max="4618" width="9.140625" style="83"/>
    <col min="4619" max="4619" width="11" style="83" customWidth="1"/>
    <col min="4620" max="4865" width="9.140625" style="83"/>
    <col min="4866" max="4866" width="7.85546875" style="83" customWidth="1"/>
    <col min="4867" max="4867" width="14.7109375" style="83" customWidth="1"/>
    <col min="4868" max="4868" width="14.28515625" style="83" customWidth="1"/>
    <col min="4869" max="4871" width="14.7109375" style="83" customWidth="1"/>
    <col min="4872" max="4874" width="9.140625" style="83"/>
    <col min="4875" max="4875" width="11" style="83" customWidth="1"/>
    <col min="4876" max="5121" width="9.140625" style="83"/>
    <col min="5122" max="5122" width="7.85546875" style="83" customWidth="1"/>
    <col min="5123" max="5123" width="14.7109375" style="83" customWidth="1"/>
    <col min="5124" max="5124" width="14.28515625" style="83" customWidth="1"/>
    <col min="5125" max="5127" width="14.7109375" style="83" customWidth="1"/>
    <col min="5128" max="5130" width="9.140625" style="83"/>
    <col min="5131" max="5131" width="11" style="83" customWidth="1"/>
    <col min="5132" max="5377" width="9.140625" style="83"/>
    <col min="5378" max="5378" width="7.85546875" style="83" customWidth="1"/>
    <col min="5379" max="5379" width="14.7109375" style="83" customWidth="1"/>
    <col min="5380" max="5380" width="14.28515625" style="83" customWidth="1"/>
    <col min="5381" max="5383" width="14.7109375" style="83" customWidth="1"/>
    <col min="5384" max="5386" width="9.140625" style="83"/>
    <col min="5387" max="5387" width="11" style="83" customWidth="1"/>
    <col min="5388" max="5633" width="9.140625" style="83"/>
    <col min="5634" max="5634" width="7.85546875" style="83" customWidth="1"/>
    <col min="5635" max="5635" width="14.7109375" style="83" customWidth="1"/>
    <col min="5636" max="5636" width="14.28515625" style="83" customWidth="1"/>
    <col min="5637" max="5639" width="14.7109375" style="83" customWidth="1"/>
    <col min="5640" max="5642" width="9.140625" style="83"/>
    <col min="5643" max="5643" width="11" style="83" customWidth="1"/>
    <col min="5644" max="5889" width="9.140625" style="83"/>
    <col min="5890" max="5890" width="7.85546875" style="83" customWidth="1"/>
    <col min="5891" max="5891" width="14.7109375" style="83" customWidth="1"/>
    <col min="5892" max="5892" width="14.28515625" style="83" customWidth="1"/>
    <col min="5893" max="5895" width="14.7109375" style="83" customWidth="1"/>
    <col min="5896" max="5898" width="9.140625" style="83"/>
    <col min="5899" max="5899" width="11" style="83" customWidth="1"/>
    <col min="5900" max="6145" width="9.140625" style="83"/>
    <col min="6146" max="6146" width="7.85546875" style="83" customWidth="1"/>
    <col min="6147" max="6147" width="14.7109375" style="83" customWidth="1"/>
    <col min="6148" max="6148" width="14.28515625" style="83" customWidth="1"/>
    <col min="6149" max="6151" width="14.7109375" style="83" customWidth="1"/>
    <col min="6152" max="6154" width="9.140625" style="83"/>
    <col min="6155" max="6155" width="11" style="83" customWidth="1"/>
    <col min="6156" max="6401" width="9.140625" style="83"/>
    <col min="6402" max="6402" width="7.85546875" style="83" customWidth="1"/>
    <col min="6403" max="6403" width="14.7109375" style="83" customWidth="1"/>
    <col min="6404" max="6404" width="14.28515625" style="83" customWidth="1"/>
    <col min="6405" max="6407" width="14.7109375" style="83" customWidth="1"/>
    <col min="6408" max="6410" width="9.140625" style="83"/>
    <col min="6411" max="6411" width="11" style="83" customWidth="1"/>
    <col min="6412" max="6657" width="9.140625" style="83"/>
    <col min="6658" max="6658" width="7.85546875" style="83" customWidth="1"/>
    <col min="6659" max="6659" width="14.7109375" style="83" customWidth="1"/>
    <col min="6660" max="6660" width="14.28515625" style="83" customWidth="1"/>
    <col min="6661" max="6663" width="14.7109375" style="83" customWidth="1"/>
    <col min="6664" max="6666" width="9.140625" style="83"/>
    <col min="6667" max="6667" width="11" style="83" customWidth="1"/>
    <col min="6668" max="6913" width="9.140625" style="83"/>
    <col min="6914" max="6914" width="7.85546875" style="83" customWidth="1"/>
    <col min="6915" max="6915" width="14.7109375" style="83" customWidth="1"/>
    <col min="6916" max="6916" width="14.28515625" style="83" customWidth="1"/>
    <col min="6917" max="6919" width="14.7109375" style="83" customWidth="1"/>
    <col min="6920" max="6922" width="9.140625" style="83"/>
    <col min="6923" max="6923" width="11" style="83" customWidth="1"/>
    <col min="6924" max="7169" width="9.140625" style="83"/>
    <col min="7170" max="7170" width="7.85546875" style="83" customWidth="1"/>
    <col min="7171" max="7171" width="14.7109375" style="83" customWidth="1"/>
    <col min="7172" max="7172" width="14.28515625" style="83" customWidth="1"/>
    <col min="7173" max="7175" width="14.7109375" style="83" customWidth="1"/>
    <col min="7176" max="7178" width="9.140625" style="83"/>
    <col min="7179" max="7179" width="11" style="83" customWidth="1"/>
    <col min="7180" max="7425" width="9.140625" style="83"/>
    <col min="7426" max="7426" width="7.85546875" style="83" customWidth="1"/>
    <col min="7427" max="7427" width="14.7109375" style="83" customWidth="1"/>
    <col min="7428" max="7428" width="14.28515625" style="83" customWidth="1"/>
    <col min="7429" max="7431" width="14.7109375" style="83" customWidth="1"/>
    <col min="7432" max="7434" width="9.140625" style="83"/>
    <col min="7435" max="7435" width="11" style="83" customWidth="1"/>
    <col min="7436" max="7681" width="9.140625" style="83"/>
    <col min="7682" max="7682" width="7.85546875" style="83" customWidth="1"/>
    <col min="7683" max="7683" width="14.7109375" style="83" customWidth="1"/>
    <col min="7684" max="7684" width="14.28515625" style="83" customWidth="1"/>
    <col min="7685" max="7687" width="14.7109375" style="83" customWidth="1"/>
    <col min="7688" max="7690" width="9.140625" style="83"/>
    <col min="7691" max="7691" width="11" style="83" customWidth="1"/>
    <col min="7692" max="7937" width="9.140625" style="83"/>
    <col min="7938" max="7938" width="7.85546875" style="83" customWidth="1"/>
    <col min="7939" max="7939" width="14.7109375" style="83" customWidth="1"/>
    <col min="7940" max="7940" width="14.28515625" style="83" customWidth="1"/>
    <col min="7941" max="7943" width="14.7109375" style="83" customWidth="1"/>
    <col min="7944" max="7946" width="9.140625" style="83"/>
    <col min="7947" max="7947" width="11" style="83" customWidth="1"/>
    <col min="7948" max="8193" width="9.140625" style="83"/>
    <col min="8194" max="8194" width="7.85546875" style="83" customWidth="1"/>
    <col min="8195" max="8195" width="14.7109375" style="83" customWidth="1"/>
    <col min="8196" max="8196" width="14.28515625" style="83" customWidth="1"/>
    <col min="8197" max="8199" width="14.7109375" style="83" customWidth="1"/>
    <col min="8200" max="8202" width="9.140625" style="83"/>
    <col min="8203" max="8203" width="11" style="83" customWidth="1"/>
    <col min="8204" max="8449" width="9.140625" style="83"/>
    <col min="8450" max="8450" width="7.85546875" style="83" customWidth="1"/>
    <col min="8451" max="8451" width="14.7109375" style="83" customWidth="1"/>
    <col min="8452" max="8452" width="14.28515625" style="83" customWidth="1"/>
    <col min="8453" max="8455" width="14.7109375" style="83" customWidth="1"/>
    <col min="8456" max="8458" width="9.140625" style="83"/>
    <col min="8459" max="8459" width="11" style="83" customWidth="1"/>
    <col min="8460" max="8705" width="9.140625" style="83"/>
    <col min="8706" max="8706" width="7.85546875" style="83" customWidth="1"/>
    <col min="8707" max="8707" width="14.7109375" style="83" customWidth="1"/>
    <col min="8708" max="8708" width="14.28515625" style="83" customWidth="1"/>
    <col min="8709" max="8711" width="14.7109375" style="83" customWidth="1"/>
    <col min="8712" max="8714" width="9.140625" style="83"/>
    <col min="8715" max="8715" width="11" style="83" customWidth="1"/>
    <col min="8716" max="8961" width="9.140625" style="83"/>
    <col min="8962" max="8962" width="7.85546875" style="83" customWidth="1"/>
    <col min="8963" max="8963" width="14.7109375" style="83" customWidth="1"/>
    <col min="8964" max="8964" width="14.28515625" style="83" customWidth="1"/>
    <col min="8965" max="8967" width="14.7109375" style="83" customWidth="1"/>
    <col min="8968" max="8970" width="9.140625" style="83"/>
    <col min="8971" max="8971" width="11" style="83" customWidth="1"/>
    <col min="8972" max="9217" width="9.140625" style="83"/>
    <col min="9218" max="9218" width="7.85546875" style="83" customWidth="1"/>
    <col min="9219" max="9219" width="14.7109375" style="83" customWidth="1"/>
    <col min="9220" max="9220" width="14.28515625" style="83" customWidth="1"/>
    <col min="9221" max="9223" width="14.7109375" style="83" customWidth="1"/>
    <col min="9224" max="9226" width="9.140625" style="83"/>
    <col min="9227" max="9227" width="11" style="83" customWidth="1"/>
    <col min="9228" max="9473" width="9.140625" style="83"/>
    <col min="9474" max="9474" width="7.85546875" style="83" customWidth="1"/>
    <col min="9475" max="9475" width="14.7109375" style="83" customWidth="1"/>
    <col min="9476" max="9476" width="14.28515625" style="83" customWidth="1"/>
    <col min="9477" max="9479" width="14.7109375" style="83" customWidth="1"/>
    <col min="9480" max="9482" width="9.140625" style="83"/>
    <col min="9483" max="9483" width="11" style="83" customWidth="1"/>
    <col min="9484" max="9729" width="9.140625" style="83"/>
    <col min="9730" max="9730" width="7.85546875" style="83" customWidth="1"/>
    <col min="9731" max="9731" width="14.7109375" style="83" customWidth="1"/>
    <col min="9732" max="9732" width="14.28515625" style="83" customWidth="1"/>
    <col min="9733" max="9735" width="14.7109375" style="83" customWidth="1"/>
    <col min="9736" max="9738" width="9.140625" style="83"/>
    <col min="9739" max="9739" width="11" style="83" customWidth="1"/>
    <col min="9740" max="9985" width="9.140625" style="83"/>
    <col min="9986" max="9986" width="7.85546875" style="83" customWidth="1"/>
    <col min="9987" max="9987" width="14.7109375" style="83" customWidth="1"/>
    <col min="9988" max="9988" width="14.28515625" style="83" customWidth="1"/>
    <col min="9989" max="9991" width="14.7109375" style="83" customWidth="1"/>
    <col min="9992" max="9994" width="9.140625" style="83"/>
    <col min="9995" max="9995" width="11" style="83" customWidth="1"/>
    <col min="9996" max="10241" width="9.140625" style="83"/>
    <col min="10242" max="10242" width="7.85546875" style="83" customWidth="1"/>
    <col min="10243" max="10243" width="14.7109375" style="83" customWidth="1"/>
    <col min="10244" max="10244" width="14.28515625" style="83" customWidth="1"/>
    <col min="10245" max="10247" width="14.7109375" style="83" customWidth="1"/>
    <col min="10248" max="10250" width="9.140625" style="83"/>
    <col min="10251" max="10251" width="11" style="83" customWidth="1"/>
    <col min="10252" max="10497" width="9.140625" style="83"/>
    <col min="10498" max="10498" width="7.85546875" style="83" customWidth="1"/>
    <col min="10499" max="10499" width="14.7109375" style="83" customWidth="1"/>
    <col min="10500" max="10500" width="14.28515625" style="83" customWidth="1"/>
    <col min="10501" max="10503" width="14.7109375" style="83" customWidth="1"/>
    <col min="10504" max="10506" width="9.140625" style="83"/>
    <col min="10507" max="10507" width="11" style="83" customWidth="1"/>
    <col min="10508" max="10753" width="9.140625" style="83"/>
    <col min="10754" max="10754" width="7.85546875" style="83" customWidth="1"/>
    <col min="10755" max="10755" width="14.7109375" style="83" customWidth="1"/>
    <col min="10756" max="10756" width="14.28515625" style="83" customWidth="1"/>
    <col min="10757" max="10759" width="14.7109375" style="83" customWidth="1"/>
    <col min="10760" max="10762" width="9.140625" style="83"/>
    <col min="10763" max="10763" width="11" style="83" customWidth="1"/>
    <col min="10764" max="11009" width="9.140625" style="83"/>
    <col min="11010" max="11010" width="7.85546875" style="83" customWidth="1"/>
    <col min="11011" max="11011" width="14.7109375" style="83" customWidth="1"/>
    <col min="11012" max="11012" width="14.28515625" style="83" customWidth="1"/>
    <col min="11013" max="11015" width="14.7109375" style="83" customWidth="1"/>
    <col min="11016" max="11018" width="9.140625" style="83"/>
    <col min="11019" max="11019" width="11" style="83" customWidth="1"/>
    <col min="11020" max="11265" width="9.140625" style="83"/>
    <col min="11266" max="11266" width="7.85546875" style="83" customWidth="1"/>
    <col min="11267" max="11267" width="14.7109375" style="83" customWidth="1"/>
    <col min="11268" max="11268" width="14.28515625" style="83" customWidth="1"/>
    <col min="11269" max="11271" width="14.7109375" style="83" customWidth="1"/>
    <col min="11272" max="11274" width="9.140625" style="83"/>
    <col min="11275" max="11275" width="11" style="83" customWidth="1"/>
    <col min="11276" max="11521" width="9.140625" style="83"/>
    <col min="11522" max="11522" width="7.85546875" style="83" customWidth="1"/>
    <col min="11523" max="11523" width="14.7109375" style="83" customWidth="1"/>
    <col min="11524" max="11524" width="14.28515625" style="83" customWidth="1"/>
    <col min="11525" max="11527" width="14.7109375" style="83" customWidth="1"/>
    <col min="11528" max="11530" width="9.140625" style="83"/>
    <col min="11531" max="11531" width="11" style="83" customWidth="1"/>
    <col min="11532" max="11777" width="9.140625" style="83"/>
    <col min="11778" max="11778" width="7.85546875" style="83" customWidth="1"/>
    <col min="11779" max="11779" width="14.7109375" style="83" customWidth="1"/>
    <col min="11780" max="11780" width="14.28515625" style="83" customWidth="1"/>
    <col min="11781" max="11783" width="14.7109375" style="83" customWidth="1"/>
    <col min="11784" max="11786" width="9.140625" style="83"/>
    <col min="11787" max="11787" width="11" style="83" customWidth="1"/>
    <col min="11788" max="12033" width="9.140625" style="83"/>
    <col min="12034" max="12034" width="7.85546875" style="83" customWidth="1"/>
    <col min="12035" max="12035" width="14.7109375" style="83" customWidth="1"/>
    <col min="12036" max="12036" width="14.28515625" style="83" customWidth="1"/>
    <col min="12037" max="12039" width="14.7109375" style="83" customWidth="1"/>
    <col min="12040" max="12042" width="9.140625" style="83"/>
    <col min="12043" max="12043" width="11" style="83" customWidth="1"/>
    <col min="12044" max="12289" width="9.140625" style="83"/>
    <col min="12290" max="12290" width="7.85546875" style="83" customWidth="1"/>
    <col min="12291" max="12291" width="14.7109375" style="83" customWidth="1"/>
    <col min="12292" max="12292" width="14.28515625" style="83" customWidth="1"/>
    <col min="12293" max="12295" width="14.7109375" style="83" customWidth="1"/>
    <col min="12296" max="12298" width="9.140625" style="83"/>
    <col min="12299" max="12299" width="11" style="83" customWidth="1"/>
    <col min="12300" max="12545" width="9.140625" style="83"/>
    <col min="12546" max="12546" width="7.85546875" style="83" customWidth="1"/>
    <col min="12547" max="12547" width="14.7109375" style="83" customWidth="1"/>
    <col min="12548" max="12548" width="14.28515625" style="83" customWidth="1"/>
    <col min="12549" max="12551" width="14.7109375" style="83" customWidth="1"/>
    <col min="12552" max="12554" width="9.140625" style="83"/>
    <col min="12555" max="12555" width="11" style="83" customWidth="1"/>
    <col min="12556" max="12801" width="9.140625" style="83"/>
    <col min="12802" max="12802" width="7.85546875" style="83" customWidth="1"/>
    <col min="12803" max="12803" width="14.7109375" style="83" customWidth="1"/>
    <col min="12804" max="12804" width="14.28515625" style="83" customWidth="1"/>
    <col min="12805" max="12807" width="14.7109375" style="83" customWidth="1"/>
    <col min="12808" max="12810" width="9.140625" style="83"/>
    <col min="12811" max="12811" width="11" style="83" customWidth="1"/>
    <col min="12812" max="13057" width="9.140625" style="83"/>
    <col min="13058" max="13058" width="7.85546875" style="83" customWidth="1"/>
    <col min="13059" max="13059" width="14.7109375" style="83" customWidth="1"/>
    <col min="13060" max="13060" width="14.28515625" style="83" customWidth="1"/>
    <col min="13061" max="13063" width="14.7109375" style="83" customWidth="1"/>
    <col min="13064" max="13066" width="9.140625" style="83"/>
    <col min="13067" max="13067" width="11" style="83" customWidth="1"/>
    <col min="13068" max="13313" width="9.140625" style="83"/>
    <col min="13314" max="13314" width="7.85546875" style="83" customWidth="1"/>
    <col min="13315" max="13315" width="14.7109375" style="83" customWidth="1"/>
    <col min="13316" max="13316" width="14.28515625" style="83" customWidth="1"/>
    <col min="13317" max="13319" width="14.7109375" style="83" customWidth="1"/>
    <col min="13320" max="13322" width="9.140625" style="83"/>
    <col min="13323" max="13323" width="11" style="83" customWidth="1"/>
    <col min="13324" max="13569" width="9.140625" style="83"/>
    <col min="13570" max="13570" width="7.85546875" style="83" customWidth="1"/>
    <col min="13571" max="13571" width="14.7109375" style="83" customWidth="1"/>
    <col min="13572" max="13572" width="14.28515625" style="83" customWidth="1"/>
    <col min="13573" max="13575" width="14.7109375" style="83" customWidth="1"/>
    <col min="13576" max="13578" width="9.140625" style="83"/>
    <col min="13579" max="13579" width="11" style="83" customWidth="1"/>
    <col min="13580" max="13825" width="9.140625" style="83"/>
    <col min="13826" max="13826" width="7.85546875" style="83" customWidth="1"/>
    <col min="13827" max="13827" width="14.7109375" style="83" customWidth="1"/>
    <col min="13828" max="13828" width="14.28515625" style="83" customWidth="1"/>
    <col min="13829" max="13831" width="14.7109375" style="83" customWidth="1"/>
    <col min="13832" max="13834" width="9.140625" style="83"/>
    <col min="13835" max="13835" width="11" style="83" customWidth="1"/>
    <col min="13836" max="14081" width="9.140625" style="83"/>
    <col min="14082" max="14082" width="7.85546875" style="83" customWidth="1"/>
    <col min="14083" max="14083" width="14.7109375" style="83" customWidth="1"/>
    <col min="14084" max="14084" width="14.28515625" style="83" customWidth="1"/>
    <col min="14085" max="14087" width="14.7109375" style="83" customWidth="1"/>
    <col min="14088" max="14090" width="9.140625" style="83"/>
    <col min="14091" max="14091" width="11" style="83" customWidth="1"/>
    <col min="14092" max="14337" width="9.140625" style="83"/>
    <col min="14338" max="14338" width="7.85546875" style="83" customWidth="1"/>
    <col min="14339" max="14339" width="14.7109375" style="83" customWidth="1"/>
    <col min="14340" max="14340" width="14.28515625" style="83" customWidth="1"/>
    <col min="14341" max="14343" width="14.7109375" style="83" customWidth="1"/>
    <col min="14344" max="14346" width="9.140625" style="83"/>
    <col min="14347" max="14347" width="11" style="83" customWidth="1"/>
    <col min="14348" max="14593" width="9.140625" style="83"/>
    <col min="14594" max="14594" width="7.85546875" style="83" customWidth="1"/>
    <col min="14595" max="14595" width="14.7109375" style="83" customWidth="1"/>
    <col min="14596" max="14596" width="14.28515625" style="83" customWidth="1"/>
    <col min="14597" max="14599" width="14.7109375" style="83" customWidth="1"/>
    <col min="14600" max="14602" width="9.140625" style="83"/>
    <col min="14603" max="14603" width="11" style="83" customWidth="1"/>
    <col min="14604" max="14849" width="9.140625" style="83"/>
    <col min="14850" max="14850" width="7.85546875" style="83" customWidth="1"/>
    <col min="14851" max="14851" width="14.7109375" style="83" customWidth="1"/>
    <col min="14852" max="14852" width="14.28515625" style="83" customWidth="1"/>
    <col min="14853" max="14855" width="14.7109375" style="83" customWidth="1"/>
    <col min="14856" max="14858" width="9.140625" style="83"/>
    <col min="14859" max="14859" width="11" style="83" customWidth="1"/>
    <col min="14860" max="15105" width="9.140625" style="83"/>
    <col min="15106" max="15106" width="7.85546875" style="83" customWidth="1"/>
    <col min="15107" max="15107" width="14.7109375" style="83" customWidth="1"/>
    <col min="15108" max="15108" width="14.28515625" style="83" customWidth="1"/>
    <col min="15109" max="15111" width="14.7109375" style="83" customWidth="1"/>
    <col min="15112" max="15114" width="9.140625" style="83"/>
    <col min="15115" max="15115" width="11" style="83" customWidth="1"/>
    <col min="15116" max="15361" width="9.140625" style="83"/>
    <col min="15362" max="15362" width="7.85546875" style="83" customWidth="1"/>
    <col min="15363" max="15363" width="14.7109375" style="83" customWidth="1"/>
    <col min="15364" max="15364" width="14.28515625" style="83" customWidth="1"/>
    <col min="15365" max="15367" width="14.7109375" style="83" customWidth="1"/>
    <col min="15368" max="15370" width="9.140625" style="83"/>
    <col min="15371" max="15371" width="11" style="83" customWidth="1"/>
    <col min="15372" max="15617" width="9.140625" style="83"/>
    <col min="15618" max="15618" width="7.85546875" style="83" customWidth="1"/>
    <col min="15619" max="15619" width="14.7109375" style="83" customWidth="1"/>
    <col min="15620" max="15620" width="14.28515625" style="83" customWidth="1"/>
    <col min="15621" max="15623" width="14.7109375" style="83" customWidth="1"/>
    <col min="15624" max="15626" width="9.140625" style="83"/>
    <col min="15627" max="15627" width="11" style="83" customWidth="1"/>
    <col min="15628" max="15873" width="9.140625" style="83"/>
    <col min="15874" max="15874" width="7.85546875" style="83" customWidth="1"/>
    <col min="15875" max="15875" width="14.7109375" style="83" customWidth="1"/>
    <col min="15876" max="15876" width="14.28515625" style="83" customWidth="1"/>
    <col min="15877" max="15879" width="14.7109375" style="83" customWidth="1"/>
    <col min="15880" max="15882" width="9.140625" style="83"/>
    <col min="15883" max="15883" width="11" style="83" customWidth="1"/>
    <col min="15884" max="16129" width="9.140625" style="83"/>
    <col min="16130" max="16130" width="7.85546875" style="83" customWidth="1"/>
    <col min="16131" max="16131" width="14.7109375" style="83" customWidth="1"/>
    <col min="16132" max="16132" width="14.28515625" style="83" customWidth="1"/>
    <col min="16133" max="16135" width="14.7109375" style="83" customWidth="1"/>
    <col min="16136" max="16138" width="9.140625" style="83"/>
    <col min="16139" max="16139" width="11" style="83" customWidth="1"/>
    <col min="16140" max="16384" width="9.140625" style="83"/>
  </cols>
  <sheetData>
    <row r="1" spans="1:16">
      <c r="A1" s="67"/>
      <c r="B1" s="67"/>
      <c r="C1" s="67"/>
      <c r="D1" s="67"/>
      <c r="E1" s="67"/>
      <c r="F1" s="67"/>
      <c r="G1" s="68"/>
    </row>
    <row r="2" spans="1:16">
      <c r="A2" s="67"/>
      <c r="B2" s="67"/>
      <c r="C2" s="67"/>
      <c r="D2" s="67"/>
      <c r="E2" s="67"/>
      <c r="F2" s="69"/>
      <c r="G2" s="70"/>
    </row>
    <row r="3" spans="1:16">
      <c r="A3" s="67"/>
      <c r="B3" s="67"/>
      <c r="C3" s="67"/>
      <c r="D3" s="67"/>
      <c r="E3" s="67"/>
      <c r="F3" s="69"/>
      <c r="G3" s="70"/>
      <c r="K3" s="110" t="s">
        <v>3</v>
      </c>
      <c r="L3" s="110" t="s">
        <v>46</v>
      </c>
      <c r="M3" s="88"/>
    </row>
    <row r="4" spans="1:16" ht="21">
      <c r="A4" s="67"/>
      <c r="B4" s="71" t="s">
        <v>47</v>
      </c>
      <c r="C4" s="67"/>
      <c r="D4" s="67"/>
      <c r="E4" s="72"/>
      <c r="F4" s="73"/>
      <c r="G4" s="67"/>
      <c r="K4" s="111" t="s">
        <v>48</v>
      </c>
      <c r="L4" s="112">
        <f>'Lisa 3'!E9</f>
        <v>19.2</v>
      </c>
      <c r="M4" s="89">
        <f>L4/$L$5</f>
        <v>1.5560418186238753E-2</v>
      </c>
      <c r="N4" s="92"/>
      <c r="O4" s="91"/>
    </row>
    <row r="5" spans="1:16">
      <c r="A5" s="67"/>
      <c r="B5" s="67"/>
      <c r="C5" s="67"/>
      <c r="D5" s="67"/>
      <c r="E5" s="67"/>
      <c r="F5" s="73"/>
      <c r="G5" s="67"/>
      <c r="K5" s="115" t="s">
        <v>49</v>
      </c>
      <c r="L5" s="116">
        <v>1233.9000000000001</v>
      </c>
      <c r="M5" s="115"/>
      <c r="N5" s="90"/>
      <c r="O5" s="91"/>
    </row>
    <row r="6" spans="1:16">
      <c r="A6" s="67"/>
      <c r="B6" s="74" t="s">
        <v>50</v>
      </c>
      <c r="C6" s="75"/>
      <c r="D6" s="76"/>
      <c r="E6" s="113">
        <v>44197</v>
      </c>
      <c r="F6" s="77"/>
      <c r="G6" s="67"/>
      <c r="M6" s="105"/>
      <c r="N6" s="99"/>
      <c r="O6" s="99"/>
    </row>
    <row r="7" spans="1:16">
      <c r="A7" s="67"/>
      <c r="B7" s="78" t="s">
        <v>51</v>
      </c>
      <c r="C7" s="86"/>
      <c r="E7" s="100">
        <v>84</v>
      </c>
      <c r="F7" s="79" t="s">
        <v>52</v>
      </c>
      <c r="G7" s="67"/>
      <c r="M7" s="105"/>
      <c r="N7" s="101"/>
      <c r="O7" s="101"/>
    </row>
    <row r="8" spans="1:16">
      <c r="A8" s="67"/>
      <c r="B8" s="78" t="s">
        <v>53</v>
      </c>
      <c r="C8" s="86"/>
      <c r="D8" s="102">
        <f>E6-1</f>
        <v>44196</v>
      </c>
      <c r="E8" s="114">
        <v>551743.17000000004</v>
      </c>
      <c r="F8" s="79" t="s">
        <v>54</v>
      </c>
      <c r="G8" s="67"/>
      <c r="K8" s="117"/>
      <c r="L8" s="117"/>
      <c r="M8" s="101"/>
      <c r="N8" s="101"/>
      <c r="O8" s="101"/>
    </row>
    <row r="9" spans="1:16">
      <c r="A9" s="67"/>
      <c r="B9" s="78" t="s">
        <v>53</v>
      </c>
      <c r="C9" s="86"/>
      <c r="D9" s="102">
        <f>EDATE(D8,E7)</f>
        <v>46752</v>
      </c>
      <c r="E9" s="114">
        <v>189504.93000000005</v>
      </c>
      <c r="F9" s="79" t="s">
        <v>54</v>
      </c>
      <c r="G9" s="67"/>
      <c r="K9" s="117"/>
      <c r="L9" s="117"/>
      <c r="M9" s="101"/>
      <c r="N9" s="101"/>
      <c r="O9" s="101"/>
    </row>
    <row r="10" spans="1:16">
      <c r="A10" s="67"/>
      <c r="B10" s="78" t="s">
        <v>55</v>
      </c>
      <c r="C10" s="86"/>
      <c r="E10" s="80">
        <f>M4</f>
        <v>1.5560418186238753E-2</v>
      </c>
      <c r="F10" s="79"/>
      <c r="G10" s="67"/>
      <c r="K10" s="117"/>
      <c r="L10" s="117"/>
      <c r="M10" s="101"/>
      <c r="N10" s="105"/>
      <c r="O10" s="105"/>
    </row>
    <row r="11" spans="1:16">
      <c r="A11" s="67"/>
      <c r="B11" s="78" t="s">
        <v>56</v>
      </c>
      <c r="C11" s="86"/>
      <c r="E11" s="103">
        <f>ROUND(E8*E10,2)</f>
        <v>8585.35</v>
      </c>
      <c r="F11" s="79" t="s">
        <v>54</v>
      </c>
      <c r="G11" s="67"/>
      <c r="K11" s="117"/>
      <c r="L11" s="117"/>
      <c r="M11" s="101"/>
      <c r="N11" s="105"/>
      <c r="O11" s="105"/>
    </row>
    <row r="12" spans="1:16">
      <c r="A12" s="67"/>
      <c r="B12" s="78" t="s">
        <v>57</v>
      </c>
      <c r="C12" s="86"/>
      <c r="E12" s="103">
        <f>ROUND(E9*E10,2)</f>
        <v>2948.78</v>
      </c>
      <c r="F12" s="79" t="s">
        <v>54</v>
      </c>
      <c r="G12" s="67"/>
      <c r="K12" s="117"/>
      <c r="L12" s="117"/>
      <c r="M12" s="101"/>
      <c r="N12" s="101"/>
      <c r="O12" s="101"/>
      <c r="P12" s="105"/>
    </row>
    <row r="13" spans="1:16">
      <c r="A13" s="67"/>
      <c r="B13" s="118" t="s">
        <v>58</v>
      </c>
      <c r="C13" s="119"/>
      <c r="D13" s="120"/>
      <c r="E13" s="121">
        <v>0.03</v>
      </c>
      <c r="F13" s="81"/>
      <c r="G13" s="82"/>
      <c r="K13" s="117"/>
      <c r="L13" s="117"/>
      <c r="M13" s="101"/>
      <c r="N13" s="101"/>
      <c r="O13" s="101"/>
      <c r="P13" s="105"/>
    </row>
    <row r="14" spans="1:16">
      <c r="A14" s="67"/>
      <c r="B14" s="100"/>
      <c r="C14" s="86"/>
      <c r="E14" s="106"/>
      <c r="F14" s="100"/>
      <c r="G14" s="82"/>
      <c r="K14" s="117"/>
      <c r="L14" s="117"/>
      <c r="M14" s="101"/>
      <c r="N14" s="101"/>
      <c r="O14" s="101"/>
      <c r="P14" s="105"/>
    </row>
    <row r="15" spans="1:16">
      <c r="K15" s="117"/>
      <c r="L15" s="117"/>
      <c r="M15" s="101"/>
      <c r="N15" s="101"/>
      <c r="O15" s="101"/>
      <c r="P15" s="105"/>
    </row>
    <row r="16" spans="1:16" ht="15.75" thickBot="1">
      <c r="A16" s="84" t="s">
        <v>59</v>
      </c>
      <c r="B16" s="84" t="s">
        <v>60</v>
      </c>
      <c r="C16" s="84" t="s">
        <v>61</v>
      </c>
      <c r="D16" s="84" t="s">
        <v>62</v>
      </c>
      <c r="E16" s="84" t="s">
        <v>63</v>
      </c>
      <c r="F16" s="84" t="s">
        <v>64</v>
      </c>
      <c r="G16" s="84" t="s">
        <v>65</v>
      </c>
      <c r="K16" s="117"/>
      <c r="L16" s="117"/>
      <c r="M16" s="101"/>
      <c r="N16" s="101"/>
      <c r="O16" s="101"/>
      <c r="P16" s="105"/>
    </row>
    <row r="17" spans="1:16">
      <c r="A17" s="85">
        <f>E6</f>
        <v>44197</v>
      </c>
      <c r="B17" s="86">
        <v>1</v>
      </c>
      <c r="C17" s="73">
        <f>E11</f>
        <v>8585.35</v>
      </c>
      <c r="D17" s="87">
        <f>ROUND(C17*$E$13/12,2)</f>
        <v>21.46</v>
      </c>
      <c r="E17" s="87">
        <f>F17-D17</f>
        <v>60.389999999999993</v>
      </c>
      <c r="F17" s="87">
        <f>ROUND(PMT($E$13/12,E7,-E11,E12),2)</f>
        <v>81.849999999999994</v>
      </c>
      <c r="G17" s="87">
        <f>C17-E17</f>
        <v>8524.9600000000009</v>
      </c>
      <c r="K17" s="117"/>
      <c r="L17" s="117"/>
      <c r="M17" s="101"/>
      <c r="N17" s="101"/>
      <c r="O17" s="101"/>
      <c r="P17" s="105"/>
    </row>
    <row r="18" spans="1:16">
      <c r="A18" s="85">
        <f>EDATE(A17,1)</f>
        <v>44228</v>
      </c>
      <c r="B18" s="86">
        <v>2</v>
      </c>
      <c r="C18" s="73">
        <f>G17</f>
        <v>8524.9600000000009</v>
      </c>
      <c r="D18" s="87">
        <f t="shared" ref="D18:D75" si="0">ROUND(C18*$E$13/12,2)</f>
        <v>21.31</v>
      </c>
      <c r="E18" s="87">
        <f>F18-D18</f>
        <v>60.539999999999992</v>
      </c>
      <c r="F18" s="87">
        <f>F17</f>
        <v>81.849999999999994</v>
      </c>
      <c r="G18" s="87">
        <f t="shared" ref="G18:G75" si="1">C18-E18</f>
        <v>8464.42</v>
      </c>
      <c r="K18" s="117"/>
      <c r="L18" s="117"/>
      <c r="M18" s="101"/>
      <c r="N18" s="101"/>
      <c r="O18" s="101"/>
      <c r="P18" s="105"/>
    </row>
    <row r="19" spans="1:16">
      <c r="A19" s="85">
        <f>EDATE(A18,1)</f>
        <v>44256</v>
      </c>
      <c r="B19" s="86">
        <v>3</v>
      </c>
      <c r="C19" s="73">
        <f>G18</f>
        <v>8464.42</v>
      </c>
      <c r="D19" s="87">
        <f t="shared" si="0"/>
        <v>21.16</v>
      </c>
      <c r="E19" s="87">
        <f>F19-D19</f>
        <v>60.69</v>
      </c>
      <c r="F19" s="87">
        <f t="shared" ref="F19:F82" si="2">F18</f>
        <v>81.849999999999994</v>
      </c>
      <c r="G19" s="87">
        <f t="shared" si="1"/>
        <v>8403.73</v>
      </c>
      <c r="K19" s="117"/>
      <c r="L19" s="117"/>
      <c r="M19" s="101"/>
      <c r="N19" s="101"/>
      <c r="O19" s="101"/>
      <c r="P19" s="105"/>
    </row>
    <row r="20" spans="1:16">
      <c r="A20" s="85">
        <f t="shared" ref="A20:A83" si="3">EDATE(A19,1)</f>
        <v>44287</v>
      </c>
      <c r="B20" s="86">
        <v>4</v>
      </c>
      <c r="C20" s="73">
        <f t="shared" ref="C20:C75" si="4">G19</f>
        <v>8403.73</v>
      </c>
      <c r="D20" s="87">
        <f t="shared" si="0"/>
        <v>21.01</v>
      </c>
      <c r="E20" s="87">
        <f t="shared" ref="E20:E75" si="5">F20-D20</f>
        <v>60.839999999999989</v>
      </c>
      <c r="F20" s="87">
        <f t="shared" si="2"/>
        <v>81.849999999999994</v>
      </c>
      <c r="G20" s="87">
        <f t="shared" si="1"/>
        <v>8342.89</v>
      </c>
      <c r="K20" s="117"/>
      <c r="L20" s="117"/>
      <c r="M20" s="101"/>
      <c r="N20" s="101"/>
      <c r="O20" s="101"/>
      <c r="P20" s="105"/>
    </row>
    <row r="21" spans="1:16">
      <c r="A21" s="85">
        <f t="shared" si="3"/>
        <v>44317</v>
      </c>
      <c r="B21" s="86">
        <v>5</v>
      </c>
      <c r="C21" s="73">
        <f t="shared" si="4"/>
        <v>8342.89</v>
      </c>
      <c r="D21" s="87">
        <f t="shared" si="0"/>
        <v>20.86</v>
      </c>
      <c r="E21" s="87">
        <f t="shared" si="5"/>
        <v>60.989999999999995</v>
      </c>
      <c r="F21" s="87">
        <f t="shared" si="2"/>
        <v>81.849999999999994</v>
      </c>
      <c r="G21" s="87">
        <f t="shared" si="1"/>
        <v>8281.9</v>
      </c>
      <c r="K21" s="117"/>
      <c r="L21" s="117"/>
      <c r="M21" s="101"/>
      <c r="N21" s="101"/>
      <c r="O21" s="101"/>
      <c r="P21" s="105"/>
    </row>
    <row r="22" spans="1:16">
      <c r="A22" s="85">
        <f t="shared" si="3"/>
        <v>44348</v>
      </c>
      <c r="B22" s="86">
        <v>6</v>
      </c>
      <c r="C22" s="73">
        <f t="shared" si="4"/>
        <v>8281.9</v>
      </c>
      <c r="D22" s="87">
        <f t="shared" si="0"/>
        <v>20.7</v>
      </c>
      <c r="E22" s="87">
        <f t="shared" si="5"/>
        <v>61.149999999999991</v>
      </c>
      <c r="F22" s="87">
        <f t="shared" si="2"/>
        <v>81.849999999999994</v>
      </c>
      <c r="G22" s="87">
        <f t="shared" si="1"/>
        <v>8220.75</v>
      </c>
      <c r="K22" s="117"/>
      <c r="L22" s="117"/>
      <c r="M22" s="101"/>
      <c r="N22" s="101"/>
      <c r="O22" s="101"/>
      <c r="P22" s="105"/>
    </row>
    <row r="23" spans="1:16">
      <c r="A23" s="85">
        <f t="shared" si="3"/>
        <v>44378</v>
      </c>
      <c r="B23" s="86">
        <v>7</v>
      </c>
      <c r="C23" s="73">
        <f t="shared" si="4"/>
        <v>8220.75</v>
      </c>
      <c r="D23" s="87">
        <f t="shared" si="0"/>
        <v>20.55</v>
      </c>
      <c r="E23" s="87">
        <f t="shared" si="5"/>
        <v>61.3</v>
      </c>
      <c r="F23" s="87">
        <f t="shared" si="2"/>
        <v>81.849999999999994</v>
      </c>
      <c r="G23" s="87">
        <f t="shared" si="1"/>
        <v>8159.45</v>
      </c>
      <c r="N23" s="101"/>
      <c r="O23" s="101"/>
      <c r="P23" s="105"/>
    </row>
    <row r="24" spans="1:16">
      <c r="A24" s="85">
        <f>EDATE(A23,1)</f>
        <v>44409</v>
      </c>
      <c r="B24" s="86">
        <v>8</v>
      </c>
      <c r="C24" s="73">
        <f t="shared" si="4"/>
        <v>8159.45</v>
      </c>
      <c r="D24" s="87">
        <f t="shared" si="0"/>
        <v>20.399999999999999</v>
      </c>
      <c r="E24" s="87">
        <f t="shared" si="5"/>
        <v>61.449999999999996</v>
      </c>
      <c r="F24" s="87">
        <f t="shared" si="2"/>
        <v>81.849999999999994</v>
      </c>
      <c r="G24" s="87">
        <f t="shared" si="1"/>
        <v>8098</v>
      </c>
      <c r="N24" s="101"/>
      <c r="O24" s="101"/>
      <c r="P24" s="105"/>
    </row>
    <row r="25" spans="1:16">
      <c r="A25" s="85">
        <f t="shared" si="3"/>
        <v>44440</v>
      </c>
      <c r="B25" s="86">
        <v>9</v>
      </c>
      <c r="C25" s="73">
        <f t="shared" si="4"/>
        <v>8098</v>
      </c>
      <c r="D25" s="87">
        <f t="shared" si="0"/>
        <v>20.25</v>
      </c>
      <c r="E25" s="87">
        <f t="shared" si="5"/>
        <v>61.599999999999994</v>
      </c>
      <c r="F25" s="87">
        <f t="shared" si="2"/>
        <v>81.849999999999994</v>
      </c>
      <c r="G25" s="87">
        <f t="shared" si="1"/>
        <v>8036.4</v>
      </c>
      <c r="N25" s="101"/>
      <c r="O25" s="101"/>
      <c r="P25" s="105"/>
    </row>
    <row r="26" spans="1:16">
      <c r="A26" s="85">
        <f t="shared" si="3"/>
        <v>44470</v>
      </c>
      <c r="B26" s="86">
        <v>10</v>
      </c>
      <c r="C26" s="73">
        <f t="shared" si="4"/>
        <v>8036.4</v>
      </c>
      <c r="D26" s="87">
        <f t="shared" si="0"/>
        <v>20.09</v>
      </c>
      <c r="E26" s="87">
        <f t="shared" si="5"/>
        <v>61.759999999999991</v>
      </c>
      <c r="F26" s="87">
        <f t="shared" si="2"/>
        <v>81.849999999999994</v>
      </c>
      <c r="G26" s="87">
        <f t="shared" si="1"/>
        <v>7974.6399999999994</v>
      </c>
      <c r="N26" s="101"/>
      <c r="O26" s="101"/>
      <c r="P26" s="105"/>
    </row>
    <row r="27" spans="1:16">
      <c r="A27" s="85">
        <f t="shared" si="3"/>
        <v>44501</v>
      </c>
      <c r="B27" s="86">
        <v>11</v>
      </c>
      <c r="C27" s="73">
        <f t="shared" si="4"/>
        <v>7974.6399999999994</v>
      </c>
      <c r="D27" s="87">
        <f t="shared" si="0"/>
        <v>19.940000000000001</v>
      </c>
      <c r="E27" s="87">
        <f t="shared" si="5"/>
        <v>61.91</v>
      </c>
      <c r="F27" s="87">
        <f t="shared" si="2"/>
        <v>81.849999999999994</v>
      </c>
      <c r="G27" s="87">
        <f t="shared" si="1"/>
        <v>7912.73</v>
      </c>
    </row>
    <row r="28" spans="1:16">
      <c r="A28" s="85">
        <f t="shared" si="3"/>
        <v>44531</v>
      </c>
      <c r="B28" s="86">
        <v>12</v>
      </c>
      <c r="C28" s="73">
        <f t="shared" si="4"/>
        <v>7912.73</v>
      </c>
      <c r="D28" s="87">
        <f t="shared" si="0"/>
        <v>19.78</v>
      </c>
      <c r="E28" s="87">
        <f t="shared" si="5"/>
        <v>62.069999999999993</v>
      </c>
      <c r="F28" s="87">
        <f t="shared" si="2"/>
        <v>81.849999999999994</v>
      </c>
      <c r="G28" s="87">
        <f t="shared" si="1"/>
        <v>7850.66</v>
      </c>
    </row>
    <row r="29" spans="1:16">
      <c r="A29" s="85">
        <f t="shared" si="3"/>
        <v>44562</v>
      </c>
      <c r="B29" s="86">
        <v>13</v>
      </c>
      <c r="C29" s="73">
        <f t="shared" si="4"/>
        <v>7850.66</v>
      </c>
      <c r="D29" s="87">
        <f t="shared" si="0"/>
        <v>19.63</v>
      </c>
      <c r="E29" s="87">
        <f t="shared" si="5"/>
        <v>62.22</v>
      </c>
      <c r="F29" s="87">
        <f t="shared" si="2"/>
        <v>81.849999999999994</v>
      </c>
      <c r="G29" s="87">
        <f t="shared" si="1"/>
        <v>7788.44</v>
      </c>
    </row>
    <row r="30" spans="1:16">
      <c r="A30" s="85">
        <f t="shared" si="3"/>
        <v>44593</v>
      </c>
      <c r="B30" s="86">
        <v>14</v>
      </c>
      <c r="C30" s="73">
        <f t="shared" si="4"/>
        <v>7788.44</v>
      </c>
      <c r="D30" s="87">
        <f t="shared" si="0"/>
        <v>19.47</v>
      </c>
      <c r="E30" s="87">
        <f t="shared" si="5"/>
        <v>62.379999999999995</v>
      </c>
      <c r="F30" s="87">
        <f t="shared" si="2"/>
        <v>81.849999999999994</v>
      </c>
      <c r="G30" s="87">
        <f t="shared" si="1"/>
        <v>7726.0599999999995</v>
      </c>
    </row>
    <row r="31" spans="1:16">
      <c r="A31" s="85">
        <f t="shared" si="3"/>
        <v>44621</v>
      </c>
      <c r="B31" s="86">
        <v>15</v>
      </c>
      <c r="C31" s="73">
        <f t="shared" si="4"/>
        <v>7726.0599999999995</v>
      </c>
      <c r="D31" s="87">
        <f t="shared" si="0"/>
        <v>19.32</v>
      </c>
      <c r="E31" s="87">
        <f t="shared" si="5"/>
        <v>62.529999999999994</v>
      </c>
      <c r="F31" s="87">
        <f t="shared" si="2"/>
        <v>81.849999999999994</v>
      </c>
      <c r="G31" s="87">
        <f t="shared" si="1"/>
        <v>7663.53</v>
      </c>
    </row>
    <row r="32" spans="1:16">
      <c r="A32" s="85">
        <f t="shared" si="3"/>
        <v>44652</v>
      </c>
      <c r="B32" s="86">
        <v>16</v>
      </c>
      <c r="C32" s="73">
        <f t="shared" si="4"/>
        <v>7663.53</v>
      </c>
      <c r="D32" s="87">
        <f t="shared" si="0"/>
        <v>19.16</v>
      </c>
      <c r="E32" s="87">
        <f t="shared" si="5"/>
        <v>62.69</v>
      </c>
      <c r="F32" s="87">
        <f t="shared" si="2"/>
        <v>81.849999999999994</v>
      </c>
      <c r="G32" s="87">
        <f t="shared" si="1"/>
        <v>7600.84</v>
      </c>
    </row>
    <row r="33" spans="1:7">
      <c r="A33" s="85">
        <f t="shared" si="3"/>
        <v>44682</v>
      </c>
      <c r="B33" s="86">
        <v>17</v>
      </c>
      <c r="C33" s="73">
        <f t="shared" si="4"/>
        <v>7600.84</v>
      </c>
      <c r="D33" s="87">
        <f t="shared" si="0"/>
        <v>19</v>
      </c>
      <c r="E33" s="87">
        <f t="shared" si="5"/>
        <v>62.849999999999994</v>
      </c>
      <c r="F33" s="87">
        <f t="shared" si="2"/>
        <v>81.849999999999994</v>
      </c>
      <c r="G33" s="87">
        <f t="shared" si="1"/>
        <v>7537.99</v>
      </c>
    </row>
    <row r="34" spans="1:7">
      <c r="A34" s="85">
        <f t="shared" si="3"/>
        <v>44713</v>
      </c>
      <c r="B34" s="86">
        <v>18</v>
      </c>
      <c r="C34" s="73">
        <f t="shared" si="4"/>
        <v>7537.99</v>
      </c>
      <c r="D34" s="87">
        <f t="shared" si="0"/>
        <v>18.84</v>
      </c>
      <c r="E34" s="87">
        <f t="shared" si="5"/>
        <v>63.009999999999991</v>
      </c>
      <c r="F34" s="87">
        <f t="shared" si="2"/>
        <v>81.849999999999994</v>
      </c>
      <c r="G34" s="87">
        <f t="shared" si="1"/>
        <v>7474.98</v>
      </c>
    </row>
    <row r="35" spans="1:7">
      <c r="A35" s="85">
        <f t="shared" si="3"/>
        <v>44743</v>
      </c>
      <c r="B35" s="86">
        <v>19</v>
      </c>
      <c r="C35" s="73">
        <f t="shared" si="4"/>
        <v>7474.98</v>
      </c>
      <c r="D35" s="87">
        <f t="shared" si="0"/>
        <v>18.690000000000001</v>
      </c>
      <c r="E35" s="87">
        <f t="shared" si="5"/>
        <v>63.16</v>
      </c>
      <c r="F35" s="87">
        <f t="shared" si="2"/>
        <v>81.849999999999994</v>
      </c>
      <c r="G35" s="87">
        <f t="shared" si="1"/>
        <v>7411.82</v>
      </c>
    </row>
    <row r="36" spans="1:7">
      <c r="A36" s="85">
        <f t="shared" si="3"/>
        <v>44774</v>
      </c>
      <c r="B36" s="86">
        <v>20</v>
      </c>
      <c r="C36" s="73">
        <f t="shared" si="4"/>
        <v>7411.82</v>
      </c>
      <c r="D36" s="87">
        <f t="shared" si="0"/>
        <v>18.53</v>
      </c>
      <c r="E36" s="87">
        <f t="shared" si="5"/>
        <v>63.319999999999993</v>
      </c>
      <c r="F36" s="87">
        <f t="shared" si="2"/>
        <v>81.849999999999994</v>
      </c>
      <c r="G36" s="87">
        <f t="shared" si="1"/>
        <v>7348.5</v>
      </c>
    </row>
    <row r="37" spans="1:7">
      <c r="A37" s="85">
        <f t="shared" si="3"/>
        <v>44805</v>
      </c>
      <c r="B37" s="86">
        <v>21</v>
      </c>
      <c r="C37" s="73">
        <f t="shared" si="4"/>
        <v>7348.5</v>
      </c>
      <c r="D37" s="87">
        <f t="shared" si="0"/>
        <v>18.37</v>
      </c>
      <c r="E37" s="87">
        <f t="shared" si="5"/>
        <v>63.47999999999999</v>
      </c>
      <c r="F37" s="87">
        <f t="shared" si="2"/>
        <v>81.849999999999994</v>
      </c>
      <c r="G37" s="87">
        <f t="shared" si="1"/>
        <v>7285.02</v>
      </c>
    </row>
    <row r="38" spans="1:7">
      <c r="A38" s="85">
        <f t="shared" si="3"/>
        <v>44835</v>
      </c>
      <c r="B38" s="86">
        <v>22</v>
      </c>
      <c r="C38" s="73">
        <f t="shared" si="4"/>
        <v>7285.02</v>
      </c>
      <c r="D38" s="87">
        <f t="shared" si="0"/>
        <v>18.21</v>
      </c>
      <c r="E38" s="87">
        <f t="shared" si="5"/>
        <v>63.639999999999993</v>
      </c>
      <c r="F38" s="87">
        <f t="shared" si="2"/>
        <v>81.849999999999994</v>
      </c>
      <c r="G38" s="87">
        <f t="shared" si="1"/>
        <v>7221.38</v>
      </c>
    </row>
    <row r="39" spans="1:7">
      <c r="A39" s="85">
        <f t="shared" si="3"/>
        <v>44866</v>
      </c>
      <c r="B39" s="86">
        <v>23</v>
      </c>
      <c r="C39" s="73">
        <f t="shared" si="4"/>
        <v>7221.38</v>
      </c>
      <c r="D39" s="87">
        <f t="shared" si="0"/>
        <v>18.05</v>
      </c>
      <c r="E39" s="87">
        <f t="shared" si="5"/>
        <v>63.8</v>
      </c>
      <c r="F39" s="87">
        <f t="shared" si="2"/>
        <v>81.849999999999994</v>
      </c>
      <c r="G39" s="87">
        <f t="shared" si="1"/>
        <v>7157.58</v>
      </c>
    </row>
    <row r="40" spans="1:7">
      <c r="A40" s="85">
        <f t="shared" si="3"/>
        <v>44896</v>
      </c>
      <c r="B40" s="86">
        <v>24</v>
      </c>
      <c r="C40" s="73">
        <f t="shared" si="4"/>
        <v>7157.58</v>
      </c>
      <c r="D40" s="87">
        <f t="shared" si="0"/>
        <v>17.89</v>
      </c>
      <c r="E40" s="87">
        <f t="shared" si="5"/>
        <v>63.959999999999994</v>
      </c>
      <c r="F40" s="87">
        <f t="shared" si="2"/>
        <v>81.849999999999994</v>
      </c>
      <c r="G40" s="87">
        <f t="shared" si="1"/>
        <v>7093.62</v>
      </c>
    </row>
    <row r="41" spans="1:7">
      <c r="A41" s="85">
        <f t="shared" si="3"/>
        <v>44927</v>
      </c>
      <c r="B41" s="86">
        <v>25</v>
      </c>
      <c r="C41" s="73">
        <f t="shared" si="4"/>
        <v>7093.62</v>
      </c>
      <c r="D41" s="87">
        <f t="shared" si="0"/>
        <v>17.73</v>
      </c>
      <c r="E41" s="87">
        <f t="shared" si="5"/>
        <v>64.11999999999999</v>
      </c>
      <c r="F41" s="87">
        <f t="shared" si="2"/>
        <v>81.849999999999994</v>
      </c>
      <c r="G41" s="87">
        <f t="shared" si="1"/>
        <v>7029.5</v>
      </c>
    </row>
    <row r="42" spans="1:7">
      <c r="A42" s="85">
        <f t="shared" si="3"/>
        <v>44958</v>
      </c>
      <c r="B42" s="86">
        <v>26</v>
      </c>
      <c r="C42" s="73">
        <f t="shared" si="4"/>
        <v>7029.5</v>
      </c>
      <c r="D42" s="87">
        <f t="shared" si="0"/>
        <v>17.57</v>
      </c>
      <c r="E42" s="87">
        <f t="shared" si="5"/>
        <v>64.28</v>
      </c>
      <c r="F42" s="87">
        <f t="shared" si="2"/>
        <v>81.849999999999994</v>
      </c>
      <c r="G42" s="87">
        <f t="shared" si="1"/>
        <v>6965.22</v>
      </c>
    </row>
    <row r="43" spans="1:7">
      <c r="A43" s="85">
        <f t="shared" si="3"/>
        <v>44986</v>
      </c>
      <c r="B43" s="86">
        <v>27</v>
      </c>
      <c r="C43" s="73">
        <f t="shared" si="4"/>
        <v>6965.22</v>
      </c>
      <c r="D43" s="87">
        <f t="shared" si="0"/>
        <v>17.41</v>
      </c>
      <c r="E43" s="87">
        <f t="shared" si="5"/>
        <v>64.44</v>
      </c>
      <c r="F43" s="87">
        <f t="shared" si="2"/>
        <v>81.849999999999994</v>
      </c>
      <c r="G43" s="87">
        <f t="shared" si="1"/>
        <v>6900.7800000000007</v>
      </c>
    </row>
    <row r="44" spans="1:7">
      <c r="A44" s="85">
        <f t="shared" si="3"/>
        <v>45017</v>
      </c>
      <c r="B44" s="86">
        <v>28</v>
      </c>
      <c r="C44" s="73">
        <f t="shared" si="4"/>
        <v>6900.7800000000007</v>
      </c>
      <c r="D44" s="87">
        <f t="shared" si="0"/>
        <v>17.25</v>
      </c>
      <c r="E44" s="87">
        <f t="shared" si="5"/>
        <v>64.599999999999994</v>
      </c>
      <c r="F44" s="87">
        <f t="shared" si="2"/>
        <v>81.849999999999994</v>
      </c>
      <c r="G44" s="87">
        <f t="shared" si="1"/>
        <v>6836.18</v>
      </c>
    </row>
    <row r="45" spans="1:7">
      <c r="A45" s="85">
        <f t="shared" si="3"/>
        <v>45047</v>
      </c>
      <c r="B45" s="86">
        <v>29</v>
      </c>
      <c r="C45" s="73">
        <f t="shared" si="4"/>
        <v>6836.18</v>
      </c>
      <c r="D45" s="87">
        <f t="shared" si="0"/>
        <v>17.09</v>
      </c>
      <c r="E45" s="87">
        <f t="shared" si="5"/>
        <v>64.759999999999991</v>
      </c>
      <c r="F45" s="87">
        <f t="shared" si="2"/>
        <v>81.849999999999994</v>
      </c>
      <c r="G45" s="87">
        <f t="shared" si="1"/>
        <v>6771.42</v>
      </c>
    </row>
    <row r="46" spans="1:7">
      <c r="A46" s="85">
        <f t="shared" si="3"/>
        <v>45078</v>
      </c>
      <c r="B46" s="86">
        <v>30</v>
      </c>
      <c r="C46" s="73">
        <f t="shared" si="4"/>
        <v>6771.42</v>
      </c>
      <c r="D46" s="87">
        <f t="shared" si="0"/>
        <v>16.93</v>
      </c>
      <c r="E46" s="87">
        <f t="shared" si="5"/>
        <v>64.919999999999987</v>
      </c>
      <c r="F46" s="87">
        <f t="shared" si="2"/>
        <v>81.849999999999994</v>
      </c>
      <c r="G46" s="87">
        <f t="shared" si="1"/>
        <v>6706.5</v>
      </c>
    </row>
    <row r="47" spans="1:7">
      <c r="A47" s="85">
        <f t="shared" si="3"/>
        <v>45108</v>
      </c>
      <c r="B47" s="86">
        <v>31</v>
      </c>
      <c r="C47" s="73">
        <f t="shared" si="4"/>
        <v>6706.5</v>
      </c>
      <c r="D47" s="87">
        <f t="shared" si="0"/>
        <v>16.77</v>
      </c>
      <c r="E47" s="87">
        <f t="shared" si="5"/>
        <v>65.08</v>
      </c>
      <c r="F47" s="87">
        <f t="shared" si="2"/>
        <v>81.849999999999994</v>
      </c>
      <c r="G47" s="87">
        <f t="shared" si="1"/>
        <v>6641.42</v>
      </c>
    </row>
    <row r="48" spans="1:7">
      <c r="A48" s="85">
        <f t="shared" si="3"/>
        <v>45139</v>
      </c>
      <c r="B48" s="86">
        <v>32</v>
      </c>
      <c r="C48" s="73">
        <f t="shared" si="4"/>
        <v>6641.42</v>
      </c>
      <c r="D48" s="87">
        <f t="shared" si="0"/>
        <v>16.600000000000001</v>
      </c>
      <c r="E48" s="87">
        <f t="shared" si="5"/>
        <v>65.25</v>
      </c>
      <c r="F48" s="87">
        <f t="shared" si="2"/>
        <v>81.849999999999994</v>
      </c>
      <c r="G48" s="87">
        <f t="shared" si="1"/>
        <v>6576.17</v>
      </c>
    </row>
    <row r="49" spans="1:7">
      <c r="A49" s="85">
        <f t="shared" si="3"/>
        <v>45170</v>
      </c>
      <c r="B49" s="86">
        <v>33</v>
      </c>
      <c r="C49" s="73">
        <f t="shared" si="4"/>
        <v>6576.17</v>
      </c>
      <c r="D49" s="87">
        <f t="shared" si="0"/>
        <v>16.440000000000001</v>
      </c>
      <c r="E49" s="87">
        <f t="shared" si="5"/>
        <v>65.41</v>
      </c>
      <c r="F49" s="87">
        <f t="shared" si="2"/>
        <v>81.849999999999994</v>
      </c>
      <c r="G49" s="87">
        <f t="shared" si="1"/>
        <v>6510.76</v>
      </c>
    </row>
    <row r="50" spans="1:7">
      <c r="A50" s="85">
        <f t="shared" si="3"/>
        <v>45200</v>
      </c>
      <c r="B50" s="86">
        <v>34</v>
      </c>
      <c r="C50" s="73">
        <f t="shared" si="4"/>
        <v>6510.76</v>
      </c>
      <c r="D50" s="87">
        <f t="shared" si="0"/>
        <v>16.28</v>
      </c>
      <c r="E50" s="87">
        <f t="shared" si="5"/>
        <v>65.569999999999993</v>
      </c>
      <c r="F50" s="87">
        <f t="shared" si="2"/>
        <v>81.849999999999994</v>
      </c>
      <c r="G50" s="87">
        <f t="shared" si="1"/>
        <v>6445.1900000000005</v>
      </c>
    </row>
    <row r="51" spans="1:7">
      <c r="A51" s="85">
        <f t="shared" si="3"/>
        <v>45231</v>
      </c>
      <c r="B51" s="86">
        <v>35</v>
      </c>
      <c r="C51" s="73">
        <f t="shared" si="4"/>
        <v>6445.1900000000005</v>
      </c>
      <c r="D51" s="87">
        <f t="shared" si="0"/>
        <v>16.11</v>
      </c>
      <c r="E51" s="87">
        <f t="shared" si="5"/>
        <v>65.739999999999995</v>
      </c>
      <c r="F51" s="87">
        <f t="shared" si="2"/>
        <v>81.849999999999994</v>
      </c>
      <c r="G51" s="87">
        <f t="shared" si="1"/>
        <v>6379.4500000000007</v>
      </c>
    </row>
    <row r="52" spans="1:7">
      <c r="A52" s="85">
        <f t="shared" si="3"/>
        <v>45261</v>
      </c>
      <c r="B52" s="86">
        <v>36</v>
      </c>
      <c r="C52" s="73">
        <f t="shared" si="4"/>
        <v>6379.4500000000007</v>
      </c>
      <c r="D52" s="87">
        <f t="shared" si="0"/>
        <v>15.95</v>
      </c>
      <c r="E52" s="87">
        <f t="shared" si="5"/>
        <v>65.899999999999991</v>
      </c>
      <c r="F52" s="87">
        <f t="shared" si="2"/>
        <v>81.849999999999994</v>
      </c>
      <c r="G52" s="87">
        <f t="shared" si="1"/>
        <v>6313.5500000000011</v>
      </c>
    </row>
    <row r="53" spans="1:7">
      <c r="A53" s="85">
        <f t="shared" si="3"/>
        <v>45292</v>
      </c>
      <c r="B53" s="86">
        <v>37</v>
      </c>
      <c r="C53" s="73">
        <f t="shared" si="4"/>
        <v>6313.5500000000011</v>
      </c>
      <c r="D53" s="87">
        <f t="shared" si="0"/>
        <v>15.78</v>
      </c>
      <c r="E53" s="87">
        <f t="shared" si="5"/>
        <v>66.069999999999993</v>
      </c>
      <c r="F53" s="87">
        <f t="shared" si="2"/>
        <v>81.849999999999994</v>
      </c>
      <c r="G53" s="87">
        <f t="shared" si="1"/>
        <v>6247.4800000000014</v>
      </c>
    </row>
    <row r="54" spans="1:7">
      <c r="A54" s="85">
        <f t="shared" si="3"/>
        <v>45323</v>
      </c>
      <c r="B54" s="86">
        <v>38</v>
      </c>
      <c r="C54" s="73">
        <f t="shared" si="4"/>
        <v>6247.4800000000014</v>
      </c>
      <c r="D54" s="87">
        <f t="shared" si="0"/>
        <v>15.62</v>
      </c>
      <c r="E54" s="87">
        <f t="shared" si="5"/>
        <v>66.22999999999999</v>
      </c>
      <c r="F54" s="87">
        <f t="shared" si="2"/>
        <v>81.849999999999994</v>
      </c>
      <c r="G54" s="87">
        <f t="shared" si="1"/>
        <v>6181.2500000000018</v>
      </c>
    </row>
    <row r="55" spans="1:7">
      <c r="A55" s="85">
        <f t="shared" si="3"/>
        <v>45352</v>
      </c>
      <c r="B55" s="86">
        <v>39</v>
      </c>
      <c r="C55" s="73">
        <f t="shared" si="4"/>
        <v>6181.2500000000018</v>
      </c>
      <c r="D55" s="87">
        <f t="shared" si="0"/>
        <v>15.45</v>
      </c>
      <c r="E55" s="87">
        <f t="shared" si="5"/>
        <v>66.399999999999991</v>
      </c>
      <c r="F55" s="87">
        <f t="shared" si="2"/>
        <v>81.849999999999994</v>
      </c>
      <c r="G55" s="87">
        <f t="shared" si="1"/>
        <v>6114.8500000000022</v>
      </c>
    </row>
    <row r="56" spans="1:7">
      <c r="A56" s="85">
        <f t="shared" si="3"/>
        <v>45383</v>
      </c>
      <c r="B56" s="86">
        <v>40</v>
      </c>
      <c r="C56" s="73">
        <f t="shared" si="4"/>
        <v>6114.8500000000022</v>
      </c>
      <c r="D56" s="87">
        <f t="shared" si="0"/>
        <v>15.29</v>
      </c>
      <c r="E56" s="87">
        <f t="shared" si="5"/>
        <v>66.56</v>
      </c>
      <c r="F56" s="87">
        <f t="shared" si="2"/>
        <v>81.849999999999994</v>
      </c>
      <c r="G56" s="87">
        <f t="shared" si="1"/>
        <v>6048.2900000000018</v>
      </c>
    </row>
    <row r="57" spans="1:7">
      <c r="A57" s="85">
        <f t="shared" si="3"/>
        <v>45413</v>
      </c>
      <c r="B57" s="86">
        <v>41</v>
      </c>
      <c r="C57" s="73">
        <f t="shared" si="4"/>
        <v>6048.2900000000018</v>
      </c>
      <c r="D57" s="87">
        <f t="shared" si="0"/>
        <v>15.12</v>
      </c>
      <c r="E57" s="87">
        <f t="shared" si="5"/>
        <v>66.72999999999999</v>
      </c>
      <c r="F57" s="87">
        <f t="shared" si="2"/>
        <v>81.849999999999994</v>
      </c>
      <c r="G57" s="87">
        <f t="shared" si="1"/>
        <v>5981.5600000000022</v>
      </c>
    </row>
    <row r="58" spans="1:7">
      <c r="A58" s="85">
        <f t="shared" si="3"/>
        <v>45444</v>
      </c>
      <c r="B58" s="86">
        <v>42</v>
      </c>
      <c r="C58" s="73">
        <f t="shared" si="4"/>
        <v>5981.5600000000022</v>
      </c>
      <c r="D58" s="87">
        <f t="shared" si="0"/>
        <v>14.95</v>
      </c>
      <c r="E58" s="87">
        <f t="shared" si="5"/>
        <v>66.899999999999991</v>
      </c>
      <c r="F58" s="87">
        <f t="shared" si="2"/>
        <v>81.849999999999994</v>
      </c>
      <c r="G58" s="87">
        <f t="shared" si="1"/>
        <v>5914.6600000000026</v>
      </c>
    </row>
    <row r="59" spans="1:7">
      <c r="A59" s="85">
        <f t="shared" si="3"/>
        <v>45474</v>
      </c>
      <c r="B59" s="86">
        <v>43</v>
      </c>
      <c r="C59" s="73">
        <f t="shared" si="4"/>
        <v>5914.6600000000026</v>
      </c>
      <c r="D59" s="87">
        <f t="shared" si="0"/>
        <v>14.79</v>
      </c>
      <c r="E59" s="87">
        <f t="shared" si="5"/>
        <v>67.06</v>
      </c>
      <c r="F59" s="87">
        <f t="shared" si="2"/>
        <v>81.849999999999994</v>
      </c>
      <c r="G59" s="87">
        <f t="shared" si="1"/>
        <v>5847.6000000000022</v>
      </c>
    </row>
    <row r="60" spans="1:7">
      <c r="A60" s="85">
        <f t="shared" si="3"/>
        <v>45505</v>
      </c>
      <c r="B60" s="86">
        <v>44</v>
      </c>
      <c r="C60" s="73">
        <f t="shared" si="4"/>
        <v>5847.6000000000022</v>
      </c>
      <c r="D60" s="87">
        <f t="shared" si="0"/>
        <v>14.62</v>
      </c>
      <c r="E60" s="87">
        <f t="shared" si="5"/>
        <v>67.22999999999999</v>
      </c>
      <c r="F60" s="87">
        <f t="shared" si="2"/>
        <v>81.849999999999994</v>
      </c>
      <c r="G60" s="87">
        <f t="shared" si="1"/>
        <v>5780.3700000000026</v>
      </c>
    </row>
    <row r="61" spans="1:7">
      <c r="A61" s="85">
        <f t="shared" si="3"/>
        <v>45536</v>
      </c>
      <c r="B61" s="86">
        <v>45</v>
      </c>
      <c r="C61" s="73">
        <f t="shared" si="4"/>
        <v>5780.3700000000026</v>
      </c>
      <c r="D61" s="87">
        <f t="shared" si="0"/>
        <v>14.45</v>
      </c>
      <c r="E61" s="87">
        <f t="shared" si="5"/>
        <v>67.399999999999991</v>
      </c>
      <c r="F61" s="87">
        <f t="shared" si="2"/>
        <v>81.849999999999994</v>
      </c>
      <c r="G61" s="87">
        <f t="shared" si="1"/>
        <v>5712.970000000003</v>
      </c>
    </row>
    <row r="62" spans="1:7">
      <c r="A62" s="85">
        <f t="shared" si="3"/>
        <v>45566</v>
      </c>
      <c r="B62" s="86">
        <v>46</v>
      </c>
      <c r="C62" s="73">
        <f t="shared" si="4"/>
        <v>5712.970000000003</v>
      </c>
      <c r="D62" s="87">
        <f t="shared" si="0"/>
        <v>14.28</v>
      </c>
      <c r="E62" s="87">
        <f t="shared" si="5"/>
        <v>67.569999999999993</v>
      </c>
      <c r="F62" s="87">
        <f t="shared" si="2"/>
        <v>81.849999999999994</v>
      </c>
      <c r="G62" s="87">
        <f t="shared" si="1"/>
        <v>5645.4000000000033</v>
      </c>
    </row>
    <row r="63" spans="1:7">
      <c r="A63" s="85">
        <f t="shared" si="3"/>
        <v>45597</v>
      </c>
      <c r="B63" s="86">
        <v>47</v>
      </c>
      <c r="C63" s="73">
        <f t="shared" si="4"/>
        <v>5645.4000000000033</v>
      </c>
      <c r="D63" s="87">
        <f t="shared" si="0"/>
        <v>14.11</v>
      </c>
      <c r="E63" s="87">
        <f t="shared" si="5"/>
        <v>67.739999999999995</v>
      </c>
      <c r="F63" s="87">
        <f t="shared" si="2"/>
        <v>81.849999999999994</v>
      </c>
      <c r="G63" s="87">
        <f t="shared" si="1"/>
        <v>5577.6600000000035</v>
      </c>
    </row>
    <row r="64" spans="1:7">
      <c r="A64" s="85">
        <f t="shared" si="3"/>
        <v>45627</v>
      </c>
      <c r="B64" s="86">
        <v>48</v>
      </c>
      <c r="C64" s="73">
        <f t="shared" si="4"/>
        <v>5577.6600000000035</v>
      </c>
      <c r="D64" s="87">
        <f t="shared" si="0"/>
        <v>13.94</v>
      </c>
      <c r="E64" s="87">
        <f t="shared" si="5"/>
        <v>67.91</v>
      </c>
      <c r="F64" s="87">
        <f t="shared" si="2"/>
        <v>81.849999999999994</v>
      </c>
      <c r="G64" s="87">
        <f t="shared" si="1"/>
        <v>5509.7500000000036</v>
      </c>
    </row>
    <row r="65" spans="1:7">
      <c r="A65" s="85">
        <f t="shared" si="3"/>
        <v>45658</v>
      </c>
      <c r="B65" s="86">
        <v>49</v>
      </c>
      <c r="C65" s="73">
        <f t="shared" si="4"/>
        <v>5509.7500000000036</v>
      </c>
      <c r="D65" s="87">
        <f t="shared" si="0"/>
        <v>13.77</v>
      </c>
      <c r="E65" s="87">
        <f t="shared" si="5"/>
        <v>68.08</v>
      </c>
      <c r="F65" s="87">
        <f t="shared" si="2"/>
        <v>81.849999999999994</v>
      </c>
      <c r="G65" s="87">
        <f t="shared" si="1"/>
        <v>5441.6700000000037</v>
      </c>
    </row>
    <row r="66" spans="1:7">
      <c r="A66" s="85">
        <f t="shared" si="3"/>
        <v>45689</v>
      </c>
      <c r="B66" s="86">
        <v>50</v>
      </c>
      <c r="C66" s="73">
        <f t="shared" si="4"/>
        <v>5441.6700000000037</v>
      </c>
      <c r="D66" s="87">
        <f t="shared" si="0"/>
        <v>13.6</v>
      </c>
      <c r="E66" s="87">
        <f t="shared" si="5"/>
        <v>68.25</v>
      </c>
      <c r="F66" s="87">
        <f t="shared" si="2"/>
        <v>81.849999999999994</v>
      </c>
      <c r="G66" s="87">
        <f t="shared" si="1"/>
        <v>5373.4200000000037</v>
      </c>
    </row>
    <row r="67" spans="1:7">
      <c r="A67" s="85">
        <f t="shared" si="3"/>
        <v>45717</v>
      </c>
      <c r="B67" s="86">
        <v>51</v>
      </c>
      <c r="C67" s="73">
        <f t="shared" si="4"/>
        <v>5373.4200000000037</v>
      </c>
      <c r="D67" s="87">
        <f t="shared" si="0"/>
        <v>13.43</v>
      </c>
      <c r="E67" s="87">
        <f t="shared" si="5"/>
        <v>68.419999999999987</v>
      </c>
      <c r="F67" s="87">
        <f t="shared" si="2"/>
        <v>81.849999999999994</v>
      </c>
      <c r="G67" s="87">
        <f t="shared" si="1"/>
        <v>5305.0000000000036</v>
      </c>
    </row>
    <row r="68" spans="1:7">
      <c r="A68" s="85">
        <f t="shared" si="3"/>
        <v>45748</v>
      </c>
      <c r="B68" s="86">
        <v>52</v>
      </c>
      <c r="C68" s="73">
        <f t="shared" si="4"/>
        <v>5305.0000000000036</v>
      </c>
      <c r="D68" s="87">
        <f t="shared" si="0"/>
        <v>13.26</v>
      </c>
      <c r="E68" s="87">
        <f t="shared" si="5"/>
        <v>68.589999999999989</v>
      </c>
      <c r="F68" s="87">
        <f t="shared" si="2"/>
        <v>81.849999999999994</v>
      </c>
      <c r="G68" s="87">
        <f t="shared" si="1"/>
        <v>5236.4100000000035</v>
      </c>
    </row>
    <row r="69" spans="1:7">
      <c r="A69" s="85">
        <f t="shared" si="3"/>
        <v>45778</v>
      </c>
      <c r="B69" s="86">
        <v>53</v>
      </c>
      <c r="C69" s="73">
        <f t="shared" si="4"/>
        <v>5236.4100000000035</v>
      </c>
      <c r="D69" s="87">
        <f t="shared" si="0"/>
        <v>13.09</v>
      </c>
      <c r="E69" s="87">
        <f t="shared" si="5"/>
        <v>68.759999999999991</v>
      </c>
      <c r="F69" s="87">
        <f t="shared" si="2"/>
        <v>81.849999999999994</v>
      </c>
      <c r="G69" s="87">
        <f t="shared" si="1"/>
        <v>5167.6500000000033</v>
      </c>
    </row>
    <row r="70" spans="1:7">
      <c r="A70" s="85">
        <f t="shared" si="3"/>
        <v>45809</v>
      </c>
      <c r="B70" s="86">
        <v>54</v>
      </c>
      <c r="C70" s="73">
        <f t="shared" si="4"/>
        <v>5167.6500000000033</v>
      </c>
      <c r="D70" s="87">
        <f t="shared" si="0"/>
        <v>12.92</v>
      </c>
      <c r="E70" s="87">
        <f t="shared" si="5"/>
        <v>68.929999999999993</v>
      </c>
      <c r="F70" s="87">
        <f t="shared" si="2"/>
        <v>81.849999999999994</v>
      </c>
      <c r="G70" s="87">
        <f t="shared" si="1"/>
        <v>5098.720000000003</v>
      </c>
    </row>
    <row r="71" spans="1:7">
      <c r="A71" s="85">
        <f t="shared" si="3"/>
        <v>45839</v>
      </c>
      <c r="B71" s="86">
        <v>55</v>
      </c>
      <c r="C71" s="73">
        <f t="shared" si="4"/>
        <v>5098.720000000003</v>
      </c>
      <c r="D71" s="87">
        <f t="shared" si="0"/>
        <v>12.75</v>
      </c>
      <c r="E71" s="87">
        <f t="shared" si="5"/>
        <v>69.099999999999994</v>
      </c>
      <c r="F71" s="87">
        <f t="shared" si="2"/>
        <v>81.849999999999994</v>
      </c>
      <c r="G71" s="87">
        <f t="shared" si="1"/>
        <v>5029.6200000000026</v>
      </c>
    </row>
    <row r="72" spans="1:7">
      <c r="A72" s="85">
        <f t="shared" si="3"/>
        <v>45870</v>
      </c>
      <c r="B72" s="86">
        <v>56</v>
      </c>
      <c r="C72" s="73">
        <f t="shared" si="4"/>
        <v>5029.6200000000026</v>
      </c>
      <c r="D72" s="87">
        <f t="shared" si="0"/>
        <v>12.57</v>
      </c>
      <c r="E72" s="87">
        <f t="shared" si="5"/>
        <v>69.28</v>
      </c>
      <c r="F72" s="87">
        <f t="shared" si="2"/>
        <v>81.849999999999994</v>
      </c>
      <c r="G72" s="87">
        <f t="shared" si="1"/>
        <v>4960.3400000000029</v>
      </c>
    </row>
    <row r="73" spans="1:7">
      <c r="A73" s="85">
        <f t="shared" si="3"/>
        <v>45901</v>
      </c>
      <c r="B73" s="86">
        <v>57</v>
      </c>
      <c r="C73" s="73">
        <f t="shared" si="4"/>
        <v>4960.3400000000029</v>
      </c>
      <c r="D73" s="87">
        <f t="shared" si="0"/>
        <v>12.4</v>
      </c>
      <c r="E73" s="87">
        <f t="shared" si="5"/>
        <v>69.449999999999989</v>
      </c>
      <c r="F73" s="87">
        <f t="shared" si="2"/>
        <v>81.849999999999994</v>
      </c>
      <c r="G73" s="87">
        <f t="shared" si="1"/>
        <v>4890.8900000000031</v>
      </c>
    </row>
    <row r="74" spans="1:7">
      <c r="A74" s="85">
        <f t="shared" si="3"/>
        <v>45931</v>
      </c>
      <c r="B74" s="86">
        <v>58</v>
      </c>
      <c r="C74" s="73">
        <f t="shared" si="4"/>
        <v>4890.8900000000031</v>
      </c>
      <c r="D74" s="87">
        <f t="shared" si="0"/>
        <v>12.23</v>
      </c>
      <c r="E74" s="87">
        <f t="shared" si="5"/>
        <v>69.61999999999999</v>
      </c>
      <c r="F74" s="87">
        <f t="shared" si="2"/>
        <v>81.849999999999994</v>
      </c>
      <c r="G74" s="87">
        <f t="shared" si="1"/>
        <v>4821.2700000000032</v>
      </c>
    </row>
    <row r="75" spans="1:7">
      <c r="A75" s="85">
        <f t="shared" si="3"/>
        <v>45962</v>
      </c>
      <c r="B75" s="86">
        <v>59</v>
      </c>
      <c r="C75" s="73">
        <f t="shared" si="4"/>
        <v>4821.2700000000032</v>
      </c>
      <c r="D75" s="87">
        <f t="shared" si="0"/>
        <v>12.05</v>
      </c>
      <c r="E75" s="87">
        <f t="shared" si="5"/>
        <v>69.8</v>
      </c>
      <c r="F75" s="87">
        <f t="shared" si="2"/>
        <v>81.849999999999994</v>
      </c>
      <c r="G75" s="87">
        <f t="shared" si="1"/>
        <v>4751.470000000003</v>
      </c>
    </row>
    <row r="76" spans="1:7">
      <c r="A76" s="85">
        <f t="shared" si="3"/>
        <v>45992</v>
      </c>
      <c r="B76" s="86">
        <v>60</v>
      </c>
      <c r="C76" s="73">
        <f>G75</f>
        <v>4751.470000000003</v>
      </c>
      <c r="D76" s="87">
        <f>ROUND(C76*$E$13/12,2)</f>
        <v>11.88</v>
      </c>
      <c r="E76" s="87">
        <f>F76-D76</f>
        <v>69.97</v>
      </c>
      <c r="F76" s="87">
        <f t="shared" si="2"/>
        <v>81.849999999999994</v>
      </c>
      <c r="G76" s="87">
        <f>C76-E76</f>
        <v>4681.5000000000027</v>
      </c>
    </row>
    <row r="77" spans="1:7">
      <c r="A77" s="85">
        <f t="shared" si="3"/>
        <v>46023</v>
      </c>
      <c r="B77" s="86">
        <v>61</v>
      </c>
      <c r="C77" s="73">
        <f t="shared" ref="C77:C93" si="6">G76</f>
        <v>4681.5000000000027</v>
      </c>
      <c r="D77" s="87">
        <f t="shared" ref="D77:D100" si="7">ROUND(C77*$E$13/12,2)</f>
        <v>11.7</v>
      </c>
      <c r="E77" s="87">
        <f t="shared" ref="E77:E100" si="8">F77-D77</f>
        <v>70.149999999999991</v>
      </c>
      <c r="F77" s="87">
        <f t="shared" si="2"/>
        <v>81.849999999999994</v>
      </c>
      <c r="G77" s="87">
        <f t="shared" ref="G77:G93" si="9">C77-E77</f>
        <v>4611.3500000000031</v>
      </c>
    </row>
    <row r="78" spans="1:7">
      <c r="A78" s="85">
        <f t="shared" si="3"/>
        <v>46054</v>
      </c>
      <c r="B78" s="86">
        <v>62</v>
      </c>
      <c r="C78" s="73">
        <f t="shared" si="6"/>
        <v>4611.3500000000031</v>
      </c>
      <c r="D78" s="87">
        <f t="shared" si="7"/>
        <v>11.53</v>
      </c>
      <c r="E78" s="87">
        <f t="shared" si="8"/>
        <v>70.319999999999993</v>
      </c>
      <c r="F78" s="87">
        <f t="shared" si="2"/>
        <v>81.849999999999994</v>
      </c>
      <c r="G78" s="87">
        <f t="shared" si="9"/>
        <v>4541.0300000000034</v>
      </c>
    </row>
    <row r="79" spans="1:7">
      <c r="A79" s="85">
        <f t="shared" si="3"/>
        <v>46082</v>
      </c>
      <c r="B79" s="86">
        <v>63</v>
      </c>
      <c r="C79" s="73">
        <f t="shared" si="6"/>
        <v>4541.0300000000034</v>
      </c>
      <c r="D79" s="87">
        <f t="shared" si="7"/>
        <v>11.35</v>
      </c>
      <c r="E79" s="87">
        <f t="shared" si="8"/>
        <v>70.5</v>
      </c>
      <c r="F79" s="87">
        <f t="shared" si="2"/>
        <v>81.849999999999994</v>
      </c>
      <c r="G79" s="87">
        <f t="shared" si="9"/>
        <v>4470.5300000000034</v>
      </c>
    </row>
    <row r="80" spans="1:7">
      <c r="A80" s="85">
        <f t="shared" si="3"/>
        <v>46113</v>
      </c>
      <c r="B80" s="86">
        <v>64</v>
      </c>
      <c r="C80" s="73">
        <f t="shared" si="6"/>
        <v>4470.5300000000034</v>
      </c>
      <c r="D80" s="87">
        <f t="shared" si="7"/>
        <v>11.18</v>
      </c>
      <c r="E80" s="87">
        <f t="shared" si="8"/>
        <v>70.669999999999987</v>
      </c>
      <c r="F80" s="87">
        <f t="shared" si="2"/>
        <v>81.849999999999994</v>
      </c>
      <c r="G80" s="87">
        <f t="shared" si="9"/>
        <v>4399.8600000000033</v>
      </c>
    </row>
    <row r="81" spans="1:7">
      <c r="A81" s="85">
        <f t="shared" si="3"/>
        <v>46143</v>
      </c>
      <c r="B81" s="86">
        <v>65</v>
      </c>
      <c r="C81" s="73">
        <f t="shared" si="6"/>
        <v>4399.8600000000033</v>
      </c>
      <c r="D81" s="87">
        <f t="shared" si="7"/>
        <v>11</v>
      </c>
      <c r="E81" s="87">
        <f t="shared" si="8"/>
        <v>70.849999999999994</v>
      </c>
      <c r="F81" s="87">
        <f t="shared" si="2"/>
        <v>81.849999999999994</v>
      </c>
      <c r="G81" s="87">
        <f t="shared" si="9"/>
        <v>4329.0100000000029</v>
      </c>
    </row>
    <row r="82" spans="1:7">
      <c r="A82" s="85">
        <f t="shared" si="3"/>
        <v>46174</v>
      </c>
      <c r="B82" s="86">
        <v>66</v>
      </c>
      <c r="C82" s="73">
        <f t="shared" si="6"/>
        <v>4329.0100000000029</v>
      </c>
      <c r="D82" s="87">
        <f t="shared" si="7"/>
        <v>10.82</v>
      </c>
      <c r="E82" s="87">
        <f t="shared" si="8"/>
        <v>71.03</v>
      </c>
      <c r="F82" s="87">
        <f t="shared" si="2"/>
        <v>81.849999999999994</v>
      </c>
      <c r="G82" s="87">
        <f t="shared" si="9"/>
        <v>4257.9800000000032</v>
      </c>
    </row>
    <row r="83" spans="1:7">
      <c r="A83" s="85">
        <f t="shared" si="3"/>
        <v>46204</v>
      </c>
      <c r="B83" s="86">
        <v>67</v>
      </c>
      <c r="C83" s="73">
        <f t="shared" si="6"/>
        <v>4257.9800000000032</v>
      </c>
      <c r="D83" s="87">
        <f t="shared" si="7"/>
        <v>10.64</v>
      </c>
      <c r="E83" s="87">
        <f t="shared" si="8"/>
        <v>71.209999999999994</v>
      </c>
      <c r="F83" s="87">
        <f t="shared" ref="F83:F100" si="10">F82</f>
        <v>81.849999999999994</v>
      </c>
      <c r="G83" s="87">
        <f t="shared" si="9"/>
        <v>4186.7700000000032</v>
      </c>
    </row>
    <row r="84" spans="1:7">
      <c r="A84" s="85">
        <f t="shared" ref="A84:A100" si="11">EDATE(A83,1)</f>
        <v>46235</v>
      </c>
      <c r="B84" s="86">
        <v>68</v>
      </c>
      <c r="C84" s="73">
        <f t="shared" si="6"/>
        <v>4186.7700000000032</v>
      </c>
      <c r="D84" s="87">
        <f t="shared" si="7"/>
        <v>10.47</v>
      </c>
      <c r="E84" s="87">
        <f t="shared" si="8"/>
        <v>71.38</v>
      </c>
      <c r="F84" s="87">
        <f t="shared" si="10"/>
        <v>81.849999999999994</v>
      </c>
      <c r="G84" s="87">
        <f t="shared" si="9"/>
        <v>4115.3900000000031</v>
      </c>
    </row>
    <row r="85" spans="1:7">
      <c r="A85" s="85">
        <f t="shared" si="11"/>
        <v>46266</v>
      </c>
      <c r="B85" s="86">
        <v>69</v>
      </c>
      <c r="C85" s="73">
        <f t="shared" si="6"/>
        <v>4115.3900000000031</v>
      </c>
      <c r="D85" s="87">
        <f t="shared" si="7"/>
        <v>10.29</v>
      </c>
      <c r="E85" s="87">
        <f t="shared" si="8"/>
        <v>71.56</v>
      </c>
      <c r="F85" s="87">
        <f t="shared" si="10"/>
        <v>81.849999999999994</v>
      </c>
      <c r="G85" s="87">
        <f t="shared" si="9"/>
        <v>4043.8300000000031</v>
      </c>
    </row>
    <row r="86" spans="1:7">
      <c r="A86" s="85">
        <f t="shared" si="11"/>
        <v>46296</v>
      </c>
      <c r="B86" s="86">
        <v>70</v>
      </c>
      <c r="C86" s="73">
        <f t="shared" si="6"/>
        <v>4043.8300000000031</v>
      </c>
      <c r="D86" s="87">
        <f t="shared" si="7"/>
        <v>10.11</v>
      </c>
      <c r="E86" s="87">
        <f t="shared" si="8"/>
        <v>71.739999999999995</v>
      </c>
      <c r="F86" s="87">
        <f t="shared" si="10"/>
        <v>81.849999999999994</v>
      </c>
      <c r="G86" s="87">
        <f t="shared" si="9"/>
        <v>3972.0900000000033</v>
      </c>
    </row>
    <row r="87" spans="1:7">
      <c r="A87" s="85">
        <f t="shared" si="11"/>
        <v>46327</v>
      </c>
      <c r="B87" s="86">
        <v>71</v>
      </c>
      <c r="C87" s="73">
        <f t="shared" si="6"/>
        <v>3972.0900000000033</v>
      </c>
      <c r="D87" s="87">
        <f t="shared" si="7"/>
        <v>9.93</v>
      </c>
      <c r="E87" s="87">
        <f t="shared" si="8"/>
        <v>71.919999999999987</v>
      </c>
      <c r="F87" s="87">
        <f t="shared" si="10"/>
        <v>81.849999999999994</v>
      </c>
      <c r="G87" s="87">
        <f t="shared" si="9"/>
        <v>3900.1700000000033</v>
      </c>
    </row>
    <row r="88" spans="1:7">
      <c r="A88" s="85">
        <f t="shared" si="11"/>
        <v>46357</v>
      </c>
      <c r="B88" s="86">
        <v>72</v>
      </c>
      <c r="C88" s="73">
        <f t="shared" si="6"/>
        <v>3900.1700000000033</v>
      </c>
      <c r="D88" s="87">
        <f t="shared" si="7"/>
        <v>9.75</v>
      </c>
      <c r="E88" s="87">
        <f t="shared" si="8"/>
        <v>72.099999999999994</v>
      </c>
      <c r="F88" s="87">
        <f t="shared" si="10"/>
        <v>81.849999999999994</v>
      </c>
      <c r="G88" s="87">
        <f t="shared" si="9"/>
        <v>3828.0700000000033</v>
      </c>
    </row>
    <row r="89" spans="1:7">
      <c r="A89" s="85">
        <f t="shared" si="11"/>
        <v>46388</v>
      </c>
      <c r="B89" s="86">
        <v>73</v>
      </c>
      <c r="C89" s="73">
        <f t="shared" si="6"/>
        <v>3828.0700000000033</v>
      </c>
      <c r="D89" s="87">
        <f t="shared" si="7"/>
        <v>9.57</v>
      </c>
      <c r="E89" s="87">
        <f t="shared" si="8"/>
        <v>72.28</v>
      </c>
      <c r="F89" s="87">
        <f t="shared" si="10"/>
        <v>81.849999999999994</v>
      </c>
      <c r="G89" s="87">
        <f t="shared" si="9"/>
        <v>3755.7900000000031</v>
      </c>
    </row>
    <row r="90" spans="1:7">
      <c r="A90" s="85">
        <f t="shared" si="11"/>
        <v>46419</v>
      </c>
      <c r="B90" s="86">
        <v>74</v>
      </c>
      <c r="C90" s="73">
        <f t="shared" si="6"/>
        <v>3755.7900000000031</v>
      </c>
      <c r="D90" s="87">
        <f t="shared" si="7"/>
        <v>9.39</v>
      </c>
      <c r="E90" s="87">
        <f t="shared" si="8"/>
        <v>72.459999999999994</v>
      </c>
      <c r="F90" s="87">
        <f t="shared" si="10"/>
        <v>81.849999999999994</v>
      </c>
      <c r="G90" s="87">
        <f t="shared" si="9"/>
        <v>3683.3300000000031</v>
      </c>
    </row>
    <row r="91" spans="1:7">
      <c r="A91" s="85">
        <f t="shared" si="11"/>
        <v>46447</v>
      </c>
      <c r="B91" s="86">
        <v>75</v>
      </c>
      <c r="C91" s="73">
        <f t="shared" si="6"/>
        <v>3683.3300000000031</v>
      </c>
      <c r="D91" s="87">
        <f t="shared" si="7"/>
        <v>9.2100000000000009</v>
      </c>
      <c r="E91" s="87">
        <f t="shared" si="8"/>
        <v>72.639999999999986</v>
      </c>
      <c r="F91" s="87">
        <f t="shared" si="10"/>
        <v>81.849999999999994</v>
      </c>
      <c r="G91" s="87">
        <f t="shared" si="9"/>
        <v>3610.6900000000032</v>
      </c>
    </row>
    <row r="92" spans="1:7">
      <c r="A92" s="85">
        <f t="shared" si="11"/>
        <v>46478</v>
      </c>
      <c r="B92" s="86">
        <v>76</v>
      </c>
      <c r="C92" s="73">
        <f t="shared" si="6"/>
        <v>3610.6900000000032</v>
      </c>
      <c r="D92" s="87">
        <f t="shared" si="7"/>
        <v>9.0299999999999994</v>
      </c>
      <c r="E92" s="87">
        <f t="shared" si="8"/>
        <v>72.819999999999993</v>
      </c>
      <c r="F92" s="87">
        <f t="shared" si="10"/>
        <v>81.849999999999994</v>
      </c>
      <c r="G92" s="87">
        <f t="shared" si="9"/>
        <v>3537.8700000000031</v>
      </c>
    </row>
    <row r="93" spans="1:7">
      <c r="A93" s="85">
        <f t="shared" si="11"/>
        <v>46508</v>
      </c>
      <c r="B93" s="86">
        <v>77</v>
      </c>
      <c r="C93" s="73">
        <f t="shared" si="6"/>
        <v>3537.8700000000031</v>
      </c>
      <c r="D93" s="87">
        <f t="shared" si="7"/>
        <v>8.84</v>
      </c>
      <c r="E93" s="87">
        <f t="shared" si="8"/>
        <v>73.009999999999991</v>
      </c>
      <c r="F93" s="87">
        <f t="shared" si="10"/>
        <v>81.849999999999994</v>
      </c>
      <c r="G93" s="87">
        <f t="shared" si="9"/>
        <v>3464.8600000000033</v>
      </c>
    </row>
    <row r="94" spans="1:7">
      <c r="A94" s="85">
        <f t="shared" si="11"/>
        <v>46539</v>
      </c>
      <c r="B94" s="86">
        <v>78</v>
      </c>
      <c r="C94" s="73">
        <f>G93</f>
        <v>3464.8600000000033</v>
      </c>
      <c r="D94" s="87">
        <f>ROUND(C94*$E$13/12,2)</f>
        <v>8.66</v>
      </c>
      <c r="E94" s="87">
        <f>F94-D94</f>
        <v>73.19</v>
      </c>
      <c r="F94" s="87">
        <f t="shared" si="10"/>
        <v>81.849999999999994</v>
      </c>
      <c r="G94" s="87">
        <f>C94-E94</f>
        <v>3391.6700000000033</v>
      </c>
    </row>
    <row r="95" spans="1:7">
      <c r="A95" s="85">
        <f t="shared" si="11"/>
        <v>46569</v>
      </c>
      <c r="B95" s="86">
        <v>79</v>
      </c>
      <c r="C95" s="73">
        <f t="shared" ref="C95:C100" si="12">G94</f>
        <v>3391.6700000000033</v>
      </c>
      <c r="D95" s="87">
        <f t="shared" si="7"/>
        <v>8.48</v>
      </c>
      <c r="E95" s="87">
        <f t="shared" si="8"/>
        <v>73.36999999999999</v>
      </c>
      <c r="F95" s="87">
        <f t="shared" si="10"/>
        <v>81.849999999999994</v>
      </c>
      <c r="G95" s="87">
        <f t="shared" ref="G95:G100" si="13">C95-E95</f>
        <v>3318.3000000000034</v>
      </c>
    </row>
    <row r="96" spans="1:7">
      <c r="A96" s="85">
        <f t="shared" si="11"/>
        <v>46600</v>
      </c>
      <c r="B96" s="86">
        <v>80</v>
      </c>
      <c r="C96" s="73">
        <f t="shared" si="12"/>
        <v>3318.3000000000034</v>
      </c>
      <c r="D96" s="87">
        <f t="shared" si="7"/>
        <v>8.3000000000000007</v>
      </c>
      <c r="E96" s="87">
        <f t="shared" si="8"/>
        <v>73.55</v>
      </c>
      <c r="F96" s="87">
        <f t="shared" si="10"/>
        <v>81.849999999999994</v>
      </c>
      <c r="G96" s="87">
        <f t="shared" si="13"/>
        <v>3244.7500000000032</v>
      </c>
    </row>
    <row r="97" spans="1:7">
      <c r="A97" s="85">
        <f t="shared" si="11"/>
        <v>46631</v>
      </c>
      <c r="B97" s="86">
        <v>81</v>
      </c>
      <c r="C97" s="73">
        <f t="shared" si="12"/>
        <v>3244.7500000000032</v>
      </c>
      <c r="D97" s="87">
        <f t="shared" si="7"/>
        <v>8.11</v>
      </c>
      <c r="E97" s="87">
        <f t="shared" si="8"/>
        <v>73.739999999999995</v>
      </c>
      <c r="F97" s="87">
        <f t="shared" si="10"/>
        <v>81.849999999999994</v>
      </c>
      <c r="G97" s="87">
        <f t="shared" si="13"/>
        <v>3171.0100000000034</v>
      </c>
    </row>
    <row r="98" spans="1:7">
      <c r="A98" s="85">
        <f t="shared" si="11"/>
        <v>46661</v>
      </c>
      <c r="B98" s="86">
        <v>82</v>
      </c>
      <c r="C98" s="73">
        <f t="shared" si="12"/>
        <v>3171.0100000000034</v>
      </c>
      <c r="D98" s="87">
        <f t="shared" si="7"/>
        <v>7.93</v>
      </c>
      <c r="E98" s="87">
        <f t="shared" si="8"/>
        <v>73.919999999999987</v>
      </c>
      <c r="F98" s="87">
        <f t="shared" si="10"/>
        <v>81.849999999999994</v>
      </c>
      <c r="G98" s="87">
        <f t="shared" si="13"/>
        <v>3097.0900000000033</v>
      </c>
    </row>
    <row r="99" spans="1:7">
      <c r="A99" s="85">
        <f t="shared" si="11"/>
        <v>46692</v>
      </c>
      <c r="B99" s="86">
        <v>83</v>
      </c>
      <c r="C99" s="73">
        <f t="shared" si="12"/>
        <v>3097.0900000000033</v>
      </c>
      <c r="D99" s="87">
        <f t="shared" si="7"/>
        <v>7.74</v>
      </c>
      <c r="E99" s="87">
        <f t="shared" si="8"/>
        <v>74.11</v>
      </c>
      <c r="F99" s="87">
        <f t="shared" si="10"/>
        <v>81.849999999999994</v>
      </c>
      <c r="G99" s="87">
        <f t="shared" si="13"/>
        <v>3022.9800000000032</v>
      </c>
    </row>
    <row r="100" spans="1:7">
      <c r="A100" s="85">
        <f t="shared" si="11"/>
        <v>46722</v>
      </c>
      <c r="B100" s="86">
        <v>84</v>
      </c>
      <c r="C100" s="73">
        <f t="shared" si="12"/>
        <v>3022.9800000000032</v>
      </c>
      <c r="D100" s="87">
        <f t="shared" si="7"/>
        <v>7.56</v>
      </c>
      <c r="E100" s="87">
        <f t="shared" si="8"/>
        <v>74.289999999999992</v>
      </c>
      <c r="F100" s="87">
        <f t="shared" si="10"/>
        <v>81.849999999999994</v>
      </c>
      <c r="G100" s="87">
        <f t="shared" si="13"/>
        <v>2948.6900000000032</v>
      </c>
    </row>
    <row r="101" spans="1:7">
      <c r="A101" s="85"/>
      <c r="B101" s="86"/>
      <c r="C101" s="73"/>
      <c r="D101" s="87"/>
      <c r="E101" s="87"/>
      <c r="F101" s="87"/>
      <c r="G101" s="87"/>
    </row>
    <row r="102" spans="1:7">
      <c r="A102" s="85"/>
      <c r="B102" s="86"/>
      <c r="C102" s="73"/>
      <c r="D102" s="87"/>
      <c r="E102" s="87"/>
      <c r="F102" s="87"/>
      <c r="G102" s="87"/>
    </row>
    <row r="103" spans="1:7">
      <c r="A103" s="85"/>
      <c r="B103" s="86"/>
      <c r="C103" s="73"/>
      <c r="D103" s="87"/>
      <c r="E103" s="87"/>
      <c r="F103" s="87"/>
      <c r="G103" s="87"/>
    </row>
    <row r="104" spans="1:7">
      <c r="A104" s="85"/>
      <c r="B104" s="86"/>
      <c r="C104" s="73"/>
      <c r="D104" s="87"/>
      <c r="E104" s="87"/>
      <c r="F104" s="87"/>
      <c r="G104" s="87"/>
    </row>
    <row r="105" spans="1:7">
      <c r="A105" s="85"/>
      <c r="B105" s="86"/>
      <c r="C105" s="73"/>
      <c r="D105" s="87"/>
      <c r="E105" s="87"/>
      <c r="F105" s="87"/>
      <c r="G105" s="87"/>
    </row>
    <row r="106" spans="1:7">
      <c r="A106" s="85"/>
      <c r="B106" s="86"/>
      <c r="C106" s="73"/>
      <c r="D106" s="87"/>
      <c r="E106" s="87"/>
      <c r="F106" s="87"/>
      <c r="G106" s="87"/>
    </row>
    <row r="107" spans="1:7">
      <c r="A107" s="85"/>
      <c r="B107" s="86"/>
      <c r="C107" s="73"/>
      <c r="D107" s="87"/>
      <c r="E107" s="87"/>
      <c r="F107" s="87"/>
      <c r="G107" s="87"/>
    </row>
    <row r="108" spans="1:7">
      <c r="A108" s="85"/>
      <c r="B108" s="86"/>
      <c r="C108" s="73"/>
      <c r="D108" s="87"/>
      <c r="E108" s="87"/>
      <c r="F108" s="87"/>
      <c r="G108" s="87"/>
    </row>
    <row r="109" spans="1:7">
      <c r="A109" s="85"/>
      <c r="B109" s="86"/>
      <c r="C109" s="73"/>
      <c r="D109" s="87"/>
      <c r="E109" s="87"/>
      <c r="F109" s="87"/>
      <c r="G109" s="87"/>
    </row>
    <row r="110" spans="1:7">
      <c r="A110" s="85"/>
      <c r="B110" s="86"/>
      <c r="C110" s="73"/>
      <c r="D110" s="87"/>
      <c r="E110" s="87"/>
      <c r="F110" s="87"/>
      <c r="G110" s="87"/>
    </row>
    <row r="111" spans="1:7">
      <c r="A111" s="85"/>
      <c r="B111" s="86"/>
      <c r="C111" s="73"/>
      <c r="D111" s="87"/>
      <c r="E111" s="87"/>
      <c r="F111" s="87"/>
      <c r="G111" s="87"/>
    </row>
    <row r="112" spans="1:7">
      <c r="A112" s="85"/>
      <c r="B112" s="86"/>
      <c r="C112" s="73"/>
      <c r="D112" s="87"/>
      <c r="E112" s="87"/>
      <c r="F112" s="87"/>
      <c r="G112" s="87"/>
    </row>
    <row r="113" spans="1:7">
      <c r="A113" s="85"/>
      <c r="B113" s="86"/>
      <c r="C113" s="73"/>
      <c r="D113" s="87"/>
      <c r="E113" s="87"/>
      <c r="F113" s="87"/>
      <c r="G113" s="87"/>
    </row>
    <row r="114" spans="1:7">
      <c r="A114" s="85"/>
      <c r="B114" s="86"/>
      <c r="C114" s="73"/>
      <c r="D114" s="87"/>
      <c r="E114" s="87"/>
      <c r="F114" s="87"/>
      <c r="G114" s="87"/>
    </row>
    <row r="115" spans="1:7">
      <c r="A115" s="85"/>
      <c r="B115" s="86"/>
      <c r="C115" s="73"/>
      <c r="D115" s="87"/>
      <c r="E115" s="87"/>
      <c r="F115" s="87"/>
      <c r="G115" s="87"/>
    </row>
    <row r="116" spans="1:7">
      <c r="A116" s="85"/>
      <c r="B116" s="86"/>
      <c r="C116" s="73"/>
      <c r="D116" s="87"/>
      <c r="E116" s="87"/>
      <c r="F116" s="87"/>
      <c r="G116" s="87"/>
    </row>
    <row r="117" spans="1:7">
      <c r="A117" s="85"/>
      <c r="B117" s="86"/>
      <c r="C117" s="73"/>
      <c r="D117" s="87"/>
      <c r="E117" s="87"/>
      <c r="F117" s="87"/>
      <c r="G117" s="87"/>
    </row>
    <row r="118" spans="1:7">
      <c r="A118" s="85"/>
      <c r="B118" s="86"/>
      <c r="C118" s="73"/>
      <c r="D118" s="87"/>
      <c r="E118" s="87"/>
      <c r="F118" s="87"/>
      <c r="G118" s="87"/>
    </row>
    <row r="119" spans="1:7">
      <c r="A119" s="85"/>
      <c r="B119" s="86"/>
      <c r="C119" s="73"/>
      <c r="D119" s="87"/>
      <c r="E119" s="87"/>
      <c r="F119" s="87"/>
      <c r="G119" s="87"/>
    </row>
    <row r="120" spans="1:7">
      <c r="A120" s="85"/>
      <c r="B120" s="86"/>
      <c r="C120" s="73"/>
      <c r="D120" s="87"/>
      <c r="E120" s="87"/>
      <c r="F120" s="87"/>
      <c r="G120" s="87"/>
    </row>
    <row r="121" spans="1:7">
      <c r="A121" s="85"/>
      <c r="B121" s="86"/>
      <c r="C121" s="73"/>
      <c r="D121" s="87"/>
      <c r="E121" s="87"/>
      <c r="F121" s="87"/>
      <c r="G121" s="87"/>
    </row>
    <row r="122" spans="1:7">
      <c r="A122" s="85"/>
      <c r="B122" s="86"/>
      <c r="C122" s="73"/>
      <c r="D122" s="87"/>
      <c r="E122" s="87"/>
      <c r="F122" s="87"/>
      <c r="G122" s="87"/>
    </row>
    <row r="123" spans="1:7">
      <c r="A123" s="85"/>
      <c r="B123" s="86"/>
      <c r="C123" s="73"/>
      <c r="D123" s="87"/>
      <c r="E123" s="87"/>
      <c r="F123" s="87"/>
      <c r="G123" s="87"/>
    </row>
    <row r="124" spans="1:7">
      <c r="A124" s="85"/>
      <c r="B124" s="86"/>
      <c r="C124" s="73"/>
      <c r="D124" s="87"/>
      <c r="E124" s="87"/>
      <c r="F124" s="87"/>
      <c r="G124" s="87"/>
    </row>
    <row r="125" spans="1:7">
      <c r="A125" s="85"/>
      <c r="B125" s="86"/>
      <c r="C125" s="73"/>
      <c r="D125" s="87"/>
      <c r="E125" s="87"/>
      <c r="F125" s="87"/>
      <c r="G125" s="87"/>
    </row>
    <row r="126" spans="1:7">
      <c r="A126" s="85"/>
      <c r="B126" s="86"/>
      <c r="C126" s="73"/>
      <c r="D126" s="87"/>
      <c r="E126" s="87"/>
      <c r="F126" s="87"/>
      <c r="G126" s="87"/>
    </row>
    <row r="127" spans="1:7">
      <c r="A127" s="85"/>
      <c r="B127" s="86"/>
      <c r="C127" s="73"/>
      <c r="D127" s="87"/>
      <c r="E127" s="87"/>
      <c r="F127" s="87"/>
      <c r="G127" s="87"/>
    </row>
    <row r="128" spans="1:7">
      <c r="A128" s="85"/>
      <c r="B128" s="86"/>
      <c r="C128" s="73"/>
      <c r="D128" s="87"/>
      <c r="E128" s="87"/>
      <c r="F128" s="87"/>
      <c r="G128" s="87"/>
    </row>
    <row r="129" spans="1:7">
      <c r="A129" s="85"/>
      <c r="B129" s="86"/>
      <c r="C129" s="73"/>
      <c r="D129" s="87"/>
      <c r="E129" s="87"/>
      <c r="F129" s="87"/>
      <c r="G129" s="87"/>
    </row>
    <row r="130" spans="1:7">
      <c r="A130" s="85"/>
      <c r="B130" s="86"/>
      <c r="C130" s="73"/>
      <c r="D130" s="87"/>
      <c r="E130" s="87"/>
      <c r="F130" s="87"/>
      <c r="G130" s="87"/>
    </row>
    <row r="131" spans="1:7">
      <c r="A131" s="85"/>
      <c r="B131" s="86"/>
      <c r="C131" s="73"/>
      <c r="D131" s="87"/>
      <c r="E131" s="87"/>
      <c r="F131" s="87"/>
      <c r="G131" s="87"/>
    </row>
    <row r="132" spans="1:7">
      <c r="A132" s="85"/>
      <c r="B132" s="86"/>
      <c r="C132" s="73"/>
      <c r="D132" s="87"/>
      <c r="E132" s="87"/>
      <c r="F132" s="87"/>
      <c r="G132" s="87"/>
    </row>
    <row r="133" spans="1:7">
      <c r="A133" s="85"/>
      <c r="B133" s="86"/>
      <c r="C133" s="73"/>
      <c r="D133" s="87"/>
      <c r="E133" s="87"/>
      <c r="F133" s="87"/>
      <c r="G133" s="87"/>
    </row>
    <row r="134" spans="1:7">
      <c r="A134" s="85"/>
      <c r="B134" s="86"/>
      <c r="C134" s="73"/>
      <c r="D134" s="87"/>
      <c r="E134" s="87"/>
      <c r="F134" s="87"/>
      <c r="G134" s="87"/>
    </row>
    <row r="135" spans="1:7">
      <c r="A135" s="85"/>
      <c r="B135" s="86"/>
      <c r="C135" s="73"/>
      <c r="D135" s="87"/>
      <c r="E135" s="87"/>
      <c r="F135" s="87"/>
      <c r="G135" s="87"/>
    </row>
    <row r="136" spans="1:7">
      <c r="A136" s="85"/>
      <c r="B136" s="86"/>
      <c r="C136" s="73"/>
      <c r="D136" s="87"/>
      <c r="E136" s="87"/>
      <c r="F136" s="87"/>
      <c r="G136" s="87"/>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65502A-0438-47AD-97DE-4DE8E81A6A02}">
  <dimension ref="A1:M134"/>
  <sheetViews>
    <sheetView topLeftCell="A9" zoomScaleNormal="100" workbookViewId="0">
      <selection activeCell="G82" sqref="G82"/>
    </sheetView>
  </sheetViews>
  <sheetFormatPr defaultRowHeight="15"/>
  <cols>
    <col min="1" max="1" width="9.140625" style="83"/>
    <col min="2" max="2" width="7.85546875" style="83" customWidth="1"/>
    <col min="3" max="3" width="14.7109375" style="83" customWidth="1"/>
    <col min="4" max="4" width="14.28515625" style="83" customWidth="1"/>
    <col min="5" max="7" width="14.7109375" style="83" customWidth="1"/>
    <col min="8" max="257" width="9.140625" style="83"/>
    <col min="258" max="258" width="7.85546875" style="83" customWidth="1"/>
    <col min="259" max="259" width="14.7109375" style="83" customWidth="1"/>
    <col min="260" max="260" width="14.28515625" style="83" customWidth="1"/>
    <col min="261" max="263" width="14.7109375" style="83" customWidth="1"/>
    <col min="264" max="513" width="9.140625" style="83"/>
    <col min="514" max="514" width="7.85546875" style="83" customWidth="1"/>
    <col min="515" max="515" width="14.7109375" style="83" customWidth="1"/>
    <col min="516" max="516" width="14.28515625" style="83" customWidth="1"/>
    <col min="517" max="519" width="14.7109375" style="83" customWidth="1"/>
    <col min="520" max="769" width="9.140625" style="83"/>
    <col min="770" max="770" width="7.85546875" style="83" customWidth="1"/>
    <col min="771" max="771" width="14.7109375" style="83" customWidth="1"/>
    <col min="772" max="772" width="14.28515625" style="83" customWidth="1"/>
    <col min="773" max="775" width="14.7109375" style="83" customWidth="1"/>
    <col min="776" max="1025" width="9.140625" style="83"/>
    <col min="1026" max="1026" width="7.85546875" style="83" customWidth="1"/>
    <col min="1027" max="1027" width="14.7109375" style="83" customWidth="1"/>
    <col min="1028" max="1028" width="14.28515625" style="83" customWidth="1"/>
    <col min="1029" max="1031" width="14.7109375" style="83" customWidth="1"/>
    <col min="1032" max="1281" width="9.140625" style="83"/>
    <col min="1282" max="1282" width="7.85546875" style="83" customWidth="1"/>
    <col min="1283" max="1283" width="14.7109375" style="83" customWidth="1"/>
    <col min="1284" max="1284" width="14.28515625" style="83" customWidth="1"/>
    <col min="1285" max="1287" width="14.7109375" style="83" customWidth="1"/>
    <col min="1288" max="1537" width="9.140625" style="83"/>
    <col min="1538" max="1538" width="7.85546875" style="83" customWidth="1"/>
    <col min="1539" max="1539" width="14.7109375" style="83" customWidth="1"/>
    <col min="1540" max="1540" width="14.28515625" style="83" customWidth="1"/>
    <col min="1541" max="1543" width="14.7109375" style="83" customWidth="1"/>
    <col min="1544" max="1793" width="9.140625" style="83"/>
    <col min="1794" max="1794" width="7.85546875" style="83" customWidth="1"/>
    <col min="1795" max="1795" width="14.7109375" style="83" customWidth="1"/>
    <col min="1796" max="1796" width="14.28515625" style="83" customWidth="1"/>
    <col min="1797" max="1799" width="14.7109375" style="83" customWidth="1"/>
    <col min="1800" max="2049" width="9.140625" style="83"/>
    <col min="2050" max="2050" width="7.85546875" style="83" customWidth="1"/>
    <col min="2051" max="2051" width="14.7109375" style="83" customWidth="1"/>
    <col min="2052" max="2052" width="14.28515625" style="83" customWidth="1"/>
    <col min="2053" max="2055" width="14.7109375" style="83" customWidth="1"/>
    <col min="2056" max="2305" width="9.140625" style="83"/>
    <col min="2306" max="2306" width="7.85546875" style="83" customWidth="1"/>
    <col min="2307" max="2307" width="14.7109375" style="83" customWidth="1"/>
    <col min="2308" max="2308" width="14.28515625" style="83" customWidth="1"/>
    <col min="2309" max="2311" width="14.7109375" style="83" customWidth="1"/>
    <col min="2312" max="2561" width="9.140625" style="83"/>
    <col min="2562" max="2562" width="7.85546875" style="83" customWidth="1"/>
    <col min="2563" max="2563" width="14.7109375" style="83" customWidth="1"/>
    <col min="2564" max="2564" width="14.28515625" style="83" customWidth="1"/>
    <col min="2565" max="2567" width="14.7109375" style="83" customWidth="1"/>
    <col min="2568" max="2817" width="9.140625" style="83"/>
    <col min="2818" max="2818" width="7.85546875" style="83" customWidth="1"/>
    <col min="2819" max="2819" width="14.7109375" style="83" customWidth="1"/>
    <col min="2820" max="2820" width="14.28515625" style="83" customWidth="1"/>
    <col min="2821" max="2823" width="14.7109375" style="83" customWidth="1"/>
    <col min="2824" max="3073" width="9.140625" style="83"/>
    <col min="3074" max="3074" width="7.85546875" style="83" customWidth="1"/>
    <col min="3075" max="3075" width="14.7109375" style="83" customWidth="1"/>
    <col min="3076" max="3076" width="14.28515625" style="83" customWidth="1"/>
    <col min="3077" max="3079" width="14.7109375" style="83" customWidth="1"/>
    <col min="3080" max="3329" width="9.140625" style="83"/>
    <col min="3330" max="3330" width="7.85546875" style="83" customWidth="1"/>
    <col min="3331" max="3331" width="14.7109375" style="83" customWidth="1"/>
    <col min="3332" max="3332" width="14.28515625" style="83" customWidth="1"/>
    <col min="3333" max="3335" width="14.7109375" style="83" customWidth="1"/>
    <col min="3336" max="3585" width="9.140625" style="83"/>
    <col min="3586" max="3586" width="7.85546875" style="83" customWidth="1"/>
    <col min="3587" max="3587" width="14.7109375" style="83" customWidth="1"/>
    <col min="3588" max="3588" width="14.28515625" style="83" customWidth="1"/>
    <col min="3589" max="3591" width="14.7109375" style="83" customWidth="1"/>
    <col min="3592" max="3841" width="9.140625" style="83"/>
    <col min="3842" max="3842" width="7.85546875" style="83" customWidth="1"/>
    <col min="3843" max="3843" width="14.7109375" style="83" customWidth="1"/>
    <col min="3844" max="3844" width="14.28515625" style="83" customWidth="1"/>
    <col min="3845" max="3847" width="14.7109375" style="83" customWidth="1"/>
    <col min="3848" max="4097" width="9.140625" style="83"/>
    <col min="4098" max="4098" width="7.85546875" style="83" customWidth="1"/>
    <col min="4099" max="4099" width="14.7109375" style="83" customWidth="1"/>
    <col min="4100" max="4100" width="14.28515625" style="83" customWidth="1"/>
    <col min="4101" max="4103" width="14.7109375" style="83" customWidth="1"/>
    <col min="4104" max="4353" width="9.140625" style="83"/>
    <col min="4354" max="4354" width="7.85546875" style="83" customWidth="1"/>
    <col min="4355" max="4355" width="14.7109375" style="83" customWidth="1"/>
    <col min="4356" max="4356" width="14.28515625" style="83" customWidth="1"/>
    <col min="4357" max="4359" width="14.7109375" style="83" customWidth="1"/>
    <col min="4360" max="4609" width="9.140625" style="83"/>
    <col min="4610" max="4610" width="7.85546875" style="83" customWidth="1"/>
    <col min="4611" max="4611" width="14.7109375" style="83" customWidth="1"/>
    <col min="4612" max="4612" width="14.28515625" style="83" customWidth="1"/>
    <col min="4613" max="4615" width="14.7109375" style="83" customWidth="1"/>
    <col min="4616" max="4865" width="9.140625" style="83"/>
    <col min="4866" max="4866" width="7.85546875" style="83" customWidth="1"/>
    <col min="4867" max="4867" width="14.7109375" style="83" customWidth="1"/>
    <col min="4868" max="4868" width="14.28515625" style="83" customWidth="1"/>
    <col min="4869" max="4871" width="14.7109375" style="83" customWidth="1"/>
    <col min="4872" max="5121" width="9.140625" style="83"/>
    <col min="5122" max="5122" width="7.85546875" style="83" customWidth="1"/>
    <col min="5123" max="5123" width="14.7109375" style="83" customWidth="1"/>
    <col min="5124" max="5124" width="14.28515625" style="83" customWidth="1"/>
    <col min="5125" max="5127" width="14.7109375" style="83" customWidth="1"/>
    <col min="5128" max="5377" width="9.140625" style="83"/>
    <col min="5378" max="5378" width="7.85546875" style="83" customWidth="1"/>
    <col min="5379" max="5379" width="14.7109375" style="83" customWidth="1"/>
    <col min="5380" max="5380" width="14.28515625" style="83" customWidth="1"/>
    <col min="5381" max="5383" width="14.7109375" style="83" customWidth="1"/>
    <col min="5384" max="5633" width="9.140625" style="83"/>
    <col min="5634" max="5634" width="7.85546875" style="83" customWidth="1"/>
    <col min="5635" max="5635" width="14.7109375" style="83" customWidth="1"/>
    <col min="5636" max="5636" width="14.28515625" style="83" customWidth="1"/>
    <col min="5637" max="5639" width="14.7109375" style="83" customWidth="1"/>
    <col min="5640" max="5889" width="9.140625" style="83"/>
    <col min="5890" max="5890" width="7.85546875" style="83" customWidth="1"/>
    <col min="5891" max="5891" width="14.7109375" style="83" customWidth="1"/>
    <col min="5892" max="5892" width="14.28515625" style="83" customWidth="1"/>
    <col min="5893" max="5895" width="14.7109375" style="83" customWidth="1"/>
    <col min="5896" max="6145" width="9.140625" style="83"/>
    <col min="6146" max="6146" width="7.85546875" style="83" customWidth="1"/>
    <col min="6147" max="6147" width="14.7109375" style="83" customWidth="1"/>
    <col min="6148" max="6148" width="14.28515625" style="83" customWidth="1"/>
    <col min="6149" max="6151" width="14.7109375" style="83" customWidth="1"/>
    <col min="6152" max="6401" width="9.140625" style="83"/>
    <col min="6402" max="6402" width="7.85546875" style="83" customWidth="1"/>
    <col min="6403" max="6403" width="14.7109375" style="83" customWidth="1"/>
    <col min="6404" max="6404" width="14.28515625" style="83" customWidth="1"/>
    <col min="6405" max="6407" width="14.7109375" style="83" customWidth="1"/>
    <col min="6408" max="6657" width="9.140625" style="83"/>
    <col min="6658" max="6658" width="7.85546875" style="83" customWidth="1"/>
    <col min="6659" max="6659" width="14.7109375" style="83" customWidth="1"/>
    <col min="6660" max="6660" width="14.28515625" style="83" customWidth="1"/>
    <col min="6661" max="6663" width="14.7109375" style="83" customWidth="1"/>
    <col min="6664" max="6913" width="9.140625" style="83"/>
    <col min="6914" max="6914" width="7.85546875" style="83" customWidth="1"/>
    <col min="6915" max="6915" width="14.7109375" style="83" customWidth="1"/>
    <col min="6916" max="6916" width="14.28515625" style="83" customWidth="1"/>
    <col min="6917" max="6919" width="14.7109375" style="83" customWidth="1"/>
    <col min="6920" max="7169" width="9.140625" style="83"/>
    <col min="7170" max="7170" width="7.85546875" style="83" customWidth="1"/>
    <col min="7171" max="7171" width="14.7109375" style="83" customWidth="1"/>
    <col min="7172" max="7172" width="14.28515625" style="83" customWidth="1"/>
    <col min="7173" max="7175" width="14.7109375" style="83" customWidth="1"/>
    <col min="7176" max="7425" width="9.140625" style="83"/>
    <col min="7426" max="7426" width="7.85546875" style="83" customWidth="1"/>
    <col min="7427" max="7427" width="14.7109375" style="83" customWidth="1"/>
    <col min="7428" max="7428" width="14.28515625" style="83" customWidth="1"/>
    <col min="7429" max="7431" width="14.7109375" style="83" customWidth="1"/>
    <col min="7432" max="7681" width="9.140625" style="83"/>
    <col min="7682" max="7682" width="7.85546875" style="83" customWidth="1"/>
    <col min="7683" max="7683" width="14.7109375" style="83" customWidth="1"/>
    <col min="7684" max="7684" width="14.28515625" style="83" customWidth="1"/>
    <col min="7685" max="7687" width="14.7109375" style="83" customWidth="1"/>
    <col min="7688" max="7937" width="9.140625" style="83"/>
    <col min="7938" max="7938" width="7.85546875" style="83" customWidth="1"/>
    <col min="7939" max="7939" width="14.7109375" style="83" customWidth="1"/>
    <col min="7940" max="7940" width="14.28515625" style="83" customWidth="1"/>
    <col min="7941" max="7943" width="14.7109375" style="83" customWidth="1"/>
    <col min="7944" max="8193" width="9.140625" style="83"/>
    <col min="8194" max="8194" width="7.85546875" style="83" customWidth="1"/>
    <col min="8195" max="8195" width="14.7109375" style="83" customWidth="1"/>
    <col min="8196" max="8196" width="14.28515625" style="83" customWidth="1"/>
    <col min="8197" max="8199" width="14.7109375" style="83" customWidth="1"/>
    <col min="8200" max="8449" width="9.140625" style="83"/>
    <col min="8450" max="8450" width="7.85546875" style="83" customWidth="1"/>
    <col min="8451" max="8451" width="14.7109375" style="83" customWidth="1"/>
    <col min="8452" max="8452" width="14.28515625" style="83" customWidth="1"/>
    <col min="8453" max="8455" width="14.7109375" style="83" customWidth="1"/>
    <col min="8456" max="8705" width="9.140625" style="83"/>
    <col min="8706" max="8706" width="7.85546875" style="83" customWidth="1"/>
    <col min="8707" max="8707" width="14.7109375" style="83" customWidth="1"/>
    <col min="8708" max="8708" width="14.28515625" style="83" customWidth="1"/>
    <col min="8709" max="8711" width="14.7109375" style="83" customWidth="1"/>
    <col min="8712" max="8961" width="9.140625" style="83"/>
    <col min="8962" max="8962" width="7.85546875" style="83" customWidth="1"/>
    <col min="8963" max="8963" width="14.7109375" style="83" customWidth="1"/>
    <col min="8964" max="8964" width="14.28515625" style="83" customWidth="1"/>
    <col min="8965" max="8967" width="14.7109375" style="83" customWidth="1"/>
    <col min="8968" max="9217" width="9.140625" style="83"/>
    <col min="9218" max="9218" width="7.85546875" style="83" customWidth="1"/>
    <col min="9219" max="9219" width="14.7109375" style="83" customWidth="1"/>
    <col min="9220" max="9220" width="14.28515625" style="83" customWidth="1"/>
    <col min="9221" max="9223" width="14.7109375" style="83" customWidth="1"/>
    <col min="9224" max="9473" width="9.140625" style="83"/>
    <col min="9474" max="9474" width="7.85546875" style="83" customWidth="1"/>
    <col min="9475" max="9475" width="14.7109375" style="83" customWidth="1"/>
    <col min="9476" max="9476" width="14.28515625" style="83" customWidth="1"/>
    <col min="9477" max="9479" width="14.7109375" style="83" customWidth="1"/>
    <col min="9480" max="9729" width="9.140625" style="83"/>
    <col min="9730" max="9730" width="7.85546875" style="83" customWidth="1"/>
    <col min="9731" max="9731" width="14.7109375" style="83" customWidth="1"/>
    <col min="9732" max="9732" width="14.28515625" style="83" customWidth="1"/>
    <col min="9733" max="9735" width="14.7109375" style="83" customWidth="1"/>
    <col min="9736" max="9985" width="9.140625" style="83"/>
    <col min="9986" max="9986" width="7.85546875" style="83" customWidth="1"/>
    <col min="9987" max="9987" width="14.7109375" style="83" customWidth="1"/>
    <col min="9988" max="9988" width="14.28515625" style="83" customWidth="1"/>
    <col min="9989" max="9991" width="14.7109375" style="83" customWidth="1"/>
    <col min="9992" max="10241" width="9.140625" style="83"/>
    <col min="10242" max="10242" width="7.85546875" style="83" customWidth="1"/>
    <col min="10243" max="10243" width="14.7109375" style="83" customWidth="1"/>
    <col min="10244" max="10244" width="14.28515625" style="83" customWidth="1"/>
    <col min="10245" max="10247" width="14.7109375" style="83" customWidth="1"/>
    <col min="10248" max="10497" width="9.140625" style="83"/>
    <col min="10498" max="10498" width="7.85546875" style="83" customWidth="1"/>
    <col min="10499" max="10499" width="14.7109375" style="83" customWidth="1"/>
    <col min="10500" max="10500" width="14.28515625" style="83" customWidth="1"/>
    <col min="10501" max="10503" width="14.7109375" style="83" customWidth="1"/>
    <col min="10504" max="10753" width="9.140625" style="83"/>
    <col min="10754" max="10754" width="7.85546875" style="83" customWidth="1"/>
    <col min="10755" max="10755" width="14.7109375" style="83" customWidth="1"/>
    <col min="10756" max="10756" width="14.28515625" style="83" customWidth="1"/>
    <col min="10757" max="10759" width="14.7109375" style="83" customWidth="1"/>
    <col min="10760" max="11009" width="9.140625" style="83"/>
    <col min="11010" max="11010" width="7.85546875" style="83" customWidth="1"/>
    <col min="11011" max="11011" width="14.7109375" style="83" customWidth="1"/>
    <col min="11012" max="11012" width="14.28515625" style="83" customWidth="1"/>
    <col min="11013" max="11015" width="14.7109375" style="83" customWidth="1"/>
    <col min="11016" max="11265" width="9.140625" style="83"/>
    <col min="11266" max="11266" width="7.85546875" style="83" customWidth="1"/>
    <col min="11267" max="11267" width="14.7109375" style="83" customWidth="1"/>
    <col min="11268" max="11268" width="14.28515625" style="83" customWidth="1"/>
    <col min="11269" max="11271" width="14.7109375" style="83" customWidth="1"/>
    <col min="11272" max="11521" width="9.140625" style="83"/>
    <col min="11522" max="11522" width="7.85546875" style="83" customWidth="1"/>
    <col min="11523" max="11523" width="14.7109375" style="83" customWidth="1"/>
    <col min="11524" max="11524" width="14.28515625" style="83" customWidth="1"/>
    <col min="11525" max="11527" width="14.7109375" style="83" customWidth="1"/>
    <col min="11528" max="11777" width="9.140625" style="83"/>
    <col min="11778" max="11778" width="7.85546875" style="83" customWidth="1"/>
    <col min="11779" max="11779" width="14.7109375" style="83" customWidth="1"/>
    <col min="11780" max="11780" width="14.28515625" style="83" customWidth="1"/>
    <col min="11781" max="11783" width="14.7109375" style="83" customWidth="1"/>
    <col min="11784" max="12033" width="9.140625" style="83"/>
    <col min="12034" max="12034" width="7.85546875" style="83" customWidth="1"/>
    <col min="12035" max="12035" width="14.7109375" style="83" customWidth="1"/>
    <col min="12036" max="12036" width="14.28515625" style="83" customWidth="1"/>
    <col min="12037" max="12039" width="14.7109375" style="83" customWidth="1"/>
    <col min="12040" max="12289" width="9.140625" style="83"/>
    <col min="12290" max="12290" width="7.85546875" style="83" customWidth="1"/>
    <col min="12291" max="12291" width="14.7109375" style="83" customWidth="1"/>
    <col min="12292" max="12292" width="14.28515625" style="83" customWidth="1"/>
    <col min="12293" max="12295" width="14.7109375" style="83" customWidth="1"/>
    <col min="12296" max="12545" width="9.140625" style="83"/>
    <col min="12546" max="12546" width="7.85546875" style="83" customWidth="1"/>
    <col min="12547" max="12547" width="14.7109375" style="83" customWidth="1"/>
    <col min="12548" max="12548" width="14.28515625" style="83" customWidth="1"/>
    <col min="12549" max="12551" width="14.7109375" style="83" customWidth="1"/>
    <col min="12552" max="12801" width="9.140625" style="83"/>
    <col min="12802" max="12802" width="7.85546875" style="83" customWidth="1"/>
    <col min="12803" max="12803" width="14.7109375" style="83" customWidth="1"/>
    <col min="12804" max="12804" width="14.28515625" style="83" customWidth="1"/>
    <col min="12805" max="12807" width="14.7109375" style="83" customWidth="1"/>
    <col min="12808" max="13057" width="9.140625" style="83"/>
    <col min="13058" max="13058" width="7.85546875" style="83" customWidth="1"/>
    <col min="13059" max="13059" width="14.7109375" style="83" customWidth="1"/>
    <col min="13060" max="13060" width="14.28515625" style="83" customWidth="1"/>
    <col min="13061" max="13063" width="14.7109375" style="83" customWidth="1"/>
    <col min="13064" max="13313" width="9.140625" style="83"/>
    <col min="13314" max="13314" width="7.85546875" style="83" customWidth="1"/>
    <col min="13315" max="13315" width="14.7109375" style="83" customWidth="1"/>
    <col min="13316" max="13316" width="14.28515625" style="83" customWidth="1"/>
    <col min="13317" max="13319" width="14.7109375" style="83" customWidth="1"/>
    <col min="13320" max="13569" width="9.140625" style="83"/>
    <col min="13570" max="13570" width="7.85546875" style="83" customWidth="1"/>
    <col min="13571" max="13571" width="14.7109375" style="83" customWidth="1"/>
    <col min="13572" max="13572" width="14.28515625" style="83" customWidth="1"/>
    <col min="13573" max="13575" width="14.7109375" style="83" customWidth="1"/>
    <col min="13576" max="13825" width="9.140625" style="83"/>
    <col min="13826" max="13826" width="7.85546875" style="83" customWidth="1"/>
    <col min="13827" max="13827" width="14.7109375" style="83" customWidth="1"/>
    <col min="13828" max="13828" width="14.28515625" style="83" customWidth="1"/>
    <col min="13829" max="13831" width="14.7109375" style="83" customWidth="1"/>
    <col min="13832" max="14081" width="9.140625" style="83"/>
    <col min="14082" max="14082" width="7.85546875" style="83" customWidth="1"/>
    <col min="14083" max="14083" width="14.7109375" style="83" customWidth="1"/>
    <col min="14084" max="14084" width="14.28515625" style="83" customWidth="1"/>
    <col min="14085" max="14087" width="14.7109375" style="83" customWidth="1"/>
    <col min="14088" max="14337" width="9.140625" style="83"/>
    <col min="14338" max="14338" width="7.85546875" style="83" customWidth="1"/>
    <col min="14339" max="14339" width="14.7109375" style="83" customWidth="1"/>
    <col min="14340" max="14340" width="14.28515625" style="83" customWidth="1"/>
    <col min="14341" max="14343" width="14.7109375" style="83" customWidth="1"/>
    <col min="14344" max="14593" width="9.140625" style="83"/>
    <col min="14594" max="14594" width="7.85546875" style="83" customWidth="1"/>
    <col min="14595" max="14595" width="14.7109375" style="83" customWidth="1"/>
    <col min="14596" max="14596" width="14.28515625" style="83" customWidth="1"/>
    <col min="14597" max="14599" width="14.7109375" style="83" customWidth="1"/>
    <col min="14600" max="14849" width="9.140625" style="83"/>
    <col min="14850" max="14850" width="7.85546875" style="83" customWidth="1"/>
    <col min="14851" max="14851" width="14.7109375" style="83" customWidth="1"/>
    <col min="14852" max="14852" width="14.28515625" style="83" customWidth="1"/>
    <col min="14853" max="14855" width="14.7109375" style="83" customWidth="1"/>
    <col min="14856" max="15105" width="9.140625" style="83"/>
    <col min="15106" max="15106" width="7.85546875" style="83" customWidth="1"/>
    <col min="15107" max="15107" width="14.7109375" style="83" customWidth="1"/>
    <col min="15108" max="15108" width="14.28515625" style="83" customWidth="1"/>
    <col min="15109" max="15111" width="14.7109375" style="83" customWidth="1"/>
    <col min="15112" max="15361" width="9.140625" style="83"/>
    <col min="15362" max="15362" width="7.85546875" style="83" customWidth="1"/>
    <col min="15363" max="15363" width="14.7109375" style="83" customWidth="1"/>
    <col min="15364" max="15364" width="14.28515625" style="83" customWidth="1"/>
    <col min="15365" max="15367" width="14.7109375" style="83" customWidth="1"/>
    <col min="15368" max="15617" width="9.140625" style="83"/>
    <col min="15618" max="15618" width="7.85546875" style="83" customWidth="1"/>
    <col min="15619" max="15619" width="14.7109375" style="83" customWidth="1"/>
    <col min="15620" max="15620" width="14.28515625" style="83" customWidth="1"/>
    <col min="15621" max="15623" width="14.7109375" style="83" customWidth="1"/>
    <col min="15624" max="15873" width="9.140625" style="83"/>
    <col min="15874" max="15874" width="7.85546875" style="83" customWidth="1"/>
    <col min="15875" max="15875" width="14.7109375" style="83" customWidth="1"/>
    <col min="15876" max="15876" width="14.28515625" style="83" customWidth="1"/>
    <col min="15877" max="15879" width="14.7109375" style="83" customWidth="1"/>
    <col min="15880" max="16129" width="9.140625" style="83"/>
    <col min="16130" max="16130" width="7.85546875" style="83" customWidth="1"/>
    <col min="16131" max="16131" width="14.7109375" style="83" customWidth="1"/>
    <col min="16132" max="16132" width="14.28515625" style="83" customWidth="1"/>
    <col min="16133" max="16135" width="14.7109375" style="83" customWidth="1"/>
    <col min="16136" max="16384" width="9.140625" style="83"/>
  </cols>
  <sheetData>
    <row r="1" spans="1:13">
      <c r="A1" s="67"/>
      <c r="B1" s="67"/>
      <c r="C1" s="67"/>
      <c r="D1" s="67"/>
      <c r="E1" s="67"/>
      <c r="F1" s="67"/>
      <c r="G1" s="68"/>
    </row>
    <row r="2" spans="1:13">
      <c r="A2" s="67"/>
      <c r="B2" s="67"/>
      <c r="C2" s="67"/>
      <c r="D2" s="67"/>
      <c r="E2" s="67"/>
      <c r="F2" s="69"/>
      <c r="G2" s="70"/>
    </row>
    <row r="3" spans="1:13">
      <c r="A3" s="67"/>
      <c r="B3" s="67"/>
      <c r="C3" s="67"/>
      <c r="D3" s="67"/>
      <c r="E3" s="67"/>
      <c r="F3" s="69"/>
      <c r="G3" s="70"/>
    </row>
    <row r="4" spans="1:13" ht="21">
      <c r="A4" s="67"/>
      <c r="B4" s="71" t="s">
        <v>47</v>
      </c>
      <c r="C4" s="67"/>
      <c r="D4" s="67"/>
      <c r="E4" s="72"/>
      <c r="F4" s="73"/>
      <c r="G4" s="71"/>
      <c r="K4" s="92"/>
      <c r="L4" s="91"/>
    </row>
    <row r="5" spans="1:13">
      <c r="A5" s="67"/>
      <c r="B5" s="67"/>
      <c r="C5" s="67"/>
      <c r="D5" s="67"/>
      <c r="E5" s="67"/>
      <c r="F5" s="73"/>
      <c r="G5" s="67"/>
      <c r="K5" s="90"/>
      <c r="L5" s="91"/>
    </row>
    <row r="6" spans="1:13">
      <c r="A6" s="67"/>
      <c r="B6" s="74" t="s">
        <v>50</v>
      </c>
      <c r="C6" s="75"/>
      <c r="D6" s="76"/>
      <c r="E6" s="113">
        <v>44197</v>
      </c>
      <c r="F6" s="77"/>
      <c r="G6" s="67"/>
      <c r="K6" s="99"/>
      <c r="L6" s="99"/>
    </row>
    <row r="7" spans="1:13">
      <c r="A7" s="67"/>
      <c r="B7" s="78" t="s">
        <v>51</v>
      </c>
      <c r="C7" s="86"/>
      <c r="E7" s="100">
        <v>60</v>
      </c>
      <c r="F7" s="79" t="s">
        <v>52</v>
      </c>
      <c r="G7" s="67"/>
      <c r="K7" s="101"/>
      <c r="L7" s="101"/>
    </row>
    <row r="8" spans="1:13">
      <c r="A8" s="67"/>
      <c r="B8" s="78" t="s">
        <v>66</v>
      </c>
      <c r="C8" s="86"/>
      <c r="D8" s="102">
        <f>E6-1</f>
        <v>44196</v>
      </c>
      <c r="E8" s="103">
        <f>5845.45*1.07</f>
        <v>6254.6315000000004</v>
      </c>
      <c r="F8" s="79" t="s">
        <v>54</v>
      </c>
      <c r="G8" s="67"/>
      <c r="K8" s="101"/>
      <c r="L8" s="101"/>
    </row>
    <row r="9" spans="1:13">
      <c r="A9" s="67"/>
      <c r="B9" s="78" t="s">
        <v>67</v>
      </c>
      <c r="C9" s="86"/>
      <c r="D9" s="102">
        <f>EDATE(D8,E7)</f>
        <v>46022</v>
      </c>
      <c r="E9" s="103">
        <v>0</v>
      </c>
      <c r="F9" s="79" t="s">
        <v>54</v>
      </c>
      <c r="G9" s="104"/>
      <c r="K9" s="101"/>
      <c r="L9" s="101"/>
    </row>
    <row r="10" spans="1:13">
      <c r="A10" s="67"/>
      <c r="B10" s="78" t="s">
        <v>55</v>
      </c>
      <c r="C10" s="86"/>
      <c r="E10" s="122">
        <v>1</v>
      </c>
      <c r="F10" s="79"/>
      <c r="G10" s="67"/>
      <c r="K10" s="105"/>
      <c r="L10" s="105"/>
    </row>
    <row r="11" spans="1:13">
      <c r="A11" s="67"/>
      <c r="B11" s="118" t="s">
        <v>58</v>
      </c>
      <c r="C11" s="119"/>
      <c r="D11" s="120"/>
      <c r="E11" s="121">
        <v>0.03</v>
      </c>
      <c r="F11" s="81"/>
      <c r="G11" s="82"/>
      <c r="K11" s="101"/>
      <c r="L11" s="101"/>
      <c r="M11" s="105"/>
    </row>
    <row r="12" spans="1:13">
      <c r="A12" s="67"/>
      <c r="B12" s="100"/>
      <c r="C12" s="86"/>
      <c r="E12" s="106"/>
      <c r="F12" s="100"/>
      <c r="G12" s="82"/>
      <c r="K12" s="101"/>
      <c r="L12" s="101"/>
      <c r="M12" s="105"/>
    </row>
    <row r="13" spans="1:13">
      <c r="K13" s="101"/>
      <c r="L13" s="101"/>
      <c r="M13" s="105"/>
    </row>
    <row r="14" spans="1:13" ht="15.75" thickBot="1">
      <c r="A14" s="84" t="s">
        <v>59</v>
      </c>
      <c r="B14" s="84" t="s">
        <v>60</v>
      </c>
      <c r="C14" s="84" t="s">
        <v>61</v>
      </c>
      <c r="D14" s="84" t="s">
        <v>62</v>
      </c>
      <c r="E14" s="84" t="s">
        <v>63</v>
      </c>
      <c r="F14" s="84" t="s">
        <v>64</v>
      </c>
      <c r="G14" s="84" t="s">
        <v>65</v>
      </c>
      <c r="K14" s="101"/>
      <c r="L14" s="101"/>
      <c r="M14" s="105"/>
    </row>
    <row r="15" spans="1:13">
      <c r="A15" s="85">
        <f>E6</f>
        <v>44197</v>
      </c>
      <c r="B15" s="86">
        <v>1</v>
      </c>
      <c r="C15" s="73">
        <f>E8</f>
        <v>6254.6315000000004</v>
      </c>
      <c r="D15" s="87">
        <f>ROUND(C15*$E$11/12,2)</f>
        <v>15.64</v>
      </c>
      <c r="E15" s="87">
        <f>F15-D15</f>
        <v>68.37753864120522</v>
      </c>
      <c r="F15" s="87">
        <f>PMT($E$11/12,$E$7,-$E$8,$E$9)-28.37</f>
        <v>84.017538641205221</v>
      </c>
      <c r="G15" s="87">
        <f>C15-E15</f>
        <v>6186.2539613587951</v>
      </c>
      <c r="J15" s="90"/>
      <c r="K15" s="133"/>
      <c r="L15" s="101"/>
      <c r="M15" s="105"/>
    </row>
    <row r="16" spans="1:13">
      <c r="A16" s="85">
        <f>EDATE(A15,1)</f>
        <v>44228</v>
      </c>
      <c r="B16" s="86">
        <v>2</v>
      </c>
      <c r="C16" s="73">
        <f>G15</f>
        <v>6186.2539613587951</v>
      </c>
      <c r="D16" s="87">
        <f t="shared" ref="D16:D26" si="0">ROUND(C16*$E$11/12,2)</f>
        <v>15.47</v>
      </c>
      <c r="E16" s="87">
        <f t="shared" ref="E16:E74" si="1">F16-D16</f>
        <v>68.547538641205222</v>
      </c>
      <c r="F16" s="87">
        <f t="shared" ref="F16:F26" si="2">PMT($E$11/12,$E$7,-$E$8,$E$9)-28.37</f>
        <v>84.017538641205221</v>
      </c>
      <c r="G16" s="87">
        <f t="shared" ref="G16:G74" si="3">C16-E16</f>
        <v>6117.7064227175897</v>
      </c>
      <c r="K16" s="101"/>
      <c r="L16" s="101"/>
      <c r="M16" s="105"/>
    </row>
    <row r="17" spans="1:13">
      <c r="A17" s="85">
        <f>EDATE(A16,1)</f>
        <v>44256</v>
      </c>
      <c r="B17" s="86">
        <v>3</v>
      </c>
      <c r="C17" s="73">
        <f>G16</f>
        <v>6117.7064227175897</v>
      </c>
      <c r="D17" s="87">
        <f t="shared" si="0"/>
        <v>15.29</v>
      </c>
      <c r="E17" s="87">
        <f t="shared" si="1"/>
        <v>68.727538641205228</v>
      </c>
      <c r="F17" s="87">
        <f t="shared" si="2"/>
        <v>84.017538641205221</v>
      </c>
      <c r="G17" s="87">
        <f t="shared" si="3"/>
        <v>6048.9788840763849</v>
      </c>
      <c r="K17" s="101"/>
      <c r="L17" s="101"/>
      <c r="M17" s="105"/>
    </row>
    <row r="18" spans="1:13">
      <c r="A18" s="85">
        <f t="shared" ref="A18:A74" si="4">EDATE(A17,1)</f>
        <v>44287</v>
      </c>
      <c r="B18" s="86">
        <v>4</v>
      </c>
      <c r="C18" s="73">
        <f t="shared" ref="C18:C74" si="5">G17</f>
        <v>6048.9788840763849</v>
      </c>
      <c r="D18" s="87">
        <f t="shared" si="0"/>
        <v>15.12</v>
      </c>
      <c r="E18" s="87">
        <f t="shared" si="1"/>
        <v>68.897538641205216</v>
      </c>
      <c r="F18" s="87">
        <f t="shared" si="2"/>
        <v>84.017538641205221</v>
      </c>
      <c r="G18" s="87">
        <f t="shared" si="3"/>
        <v>5980.0813454351801</v>
      </c>
      <c r="K18" s="101"/>
      <c r="L18" s="101"/>
      <c r="M18" s="105"/>
    </row>
    <row r="19" spans="1:13">
      <c r="A19" s="85">
        <f t="shared" si="4"/>
        <v>44317</v>
      </c>
      <c r="B19" s="86">
        <v>5</v>
      </c>
      <c r="C19" s="73">
        <f t="shared" si="5"/>
        <v>5980.0813454351801</v>
      </c>
      <c r="D19" s="87">
        <f t="shared" si="0"/>
        <v>14.95</v>
      </c>
      <c r="E19" s="87">
        <f t="shared" si="1"/>
        <v>69.067538641205218</v>
      </c>
      <c r="F19" s="87">
        <f t="shared" si="2"/>
        <v>84.017538641205221</v>
      </c>
      <c r="G19" s="87">
        <f t="shared" si="3"/>
        <v>5911.0138067939752</v>
      </c>
      <c r="K19" s="101"/>
      <c r="L19" s="101"/>
      <c r="M19" s="105"/>
    </row>
    <row r="20" spans="1:13">
      <c r="A20" s="85">
        <f t="shared" si="4"/>
        <v>44348</v>
      </c>
      <c r="B20" s="86">
        <v>6</v>
      </c>
      <c r="C20" s="73">
        <f t="shared" si="5"/>
        <v>5911.0138067939752</v>
      </c>
      <c r="D20" s="87">
        <f t="shared" si="0"/>
        <v>14.78</v>
      </c>
      <c r="E20" s="87">
        <f t="shared" si="1"/>
        <v>69.237538641205219</v>
      </c>
      <c r="F20" s="87">
        <f t="shared" si="2"/>
        <v>84.017538641205221</v>
      </c>
      <c r="G20" s="87">
        <f t="shared" si="3"/>
        <v>5841.7762681527702</v>
      </c>
      <c r="K20" s="101"/>
      <c r="L20" s="101"/>
      <c r="M20" s="105"/>
    </row>
    <row r="21" spans="1:13">
      <c r="A21" s="85">
        <f t="shared" si="4"/>
        <v>44378</v>
      </c>
      <c r="B21" s="86">
        <v>7</v>
      </c>
      <c r="C21" s="73">
        <f t="shared" si="5"/>
        <v>5841.7762681527702</v>
      </c>
      <c r="D21" s="87">
        <f t="shared" si="0"/>
        <v>14.6</v>
      </c>
      <c r="E21" s="87">
        <f t="shared" si="1"/>
        <v>69.417538641205226</v>
      </c>
      <c r="F21" s="87">
        <f t="shared" si="2"/>
        <v>84.017538641205221</v>
      </c>
      <c r="G21" s="87">
        <f t="shared" si="3"/>
        <v>5772.3587295115649</v>
      </c>
      <c r="K21" s="101"/>
      <c r="L21" s="101"/>
      <c r="M21" s="105"/>
    </row>
    <row r="22" spans="1:13">
      <c r="A22" s="85">
        <f>EDATE(A21,1)</f>
        <v>44409</v>
      </c>
      <c r="B22" s="86">
        <v>8</v>
      </c>
      <c r="C22" s="73">
        <f t="shared" si="5"/>
        <v>5772.3587295115649</v>
      </c>
      <c r="D22" s="87">
        <f t="shared" si="0"/>
        <v>14.43</v>
      </c>
      <c r="E22" s="87">
        <f t="shared" si="1"/>
        <v>69.587538641205214</v>
      </c>
      <c r="F22" s="87">
        <f t="shared" si="2"/>
        <v>84.017538641205221</v>
      </c>
      <c r="G22" s="87">
        <f t="shared" si="3"/>
        <v>5702.7711908703595</v>
      </c>
      <c r="K22" s="101"/>
      <c r="L22" s="101"/>
      <c r="M22" s="105"/>
    </row>
    <row r="23" spans="1:13">
      <c r="A23" s="85">
        <f t="shared" si="4"/>
        <v>44440</v>
      </c>
      <c r="B23" s="86">
        <v>9</v>
      </c>
      <c r="C23" s="73">
        <f t="shared" si="5"/>
        <v>5702.7711908703595</v>
      </c>
      <c r="D23" s="87">
        <f t="shared" si="0"/>
        <v>14.26</v>
      </c>
      <c r="E23" s="87">
        <f t="shared" si="1"/>
        <v>69.757538641205215</v>
      </c>
      <c r="F23" s="87">
        <f t="shared" si="2"/>
        <v>84.017538641205221</v>
      </c>
      <c r="G23" s="87">
        <f t="shared" si="3"/>
        <v>5633.0136522291541</v>
      </c>
      <c r="K23" s="101"/>
      <c r="L23" s="101"/>
      <c r="M23" s="105"/>
    </row>
    <row r="24" spans="1:13">
      <c r="A24" s="85">
        <f t="shared" si="4"/>
        <v>44470</v>
      </c>
      <c r="B24" s="86">
        <v>10</v>
      </c>
      <c r="C24" s="73">
        <f t="shared" si="5"/>
        <v>5633.0136522291541</v>
      </c>
      <c r="D24" s="87">
        <f t="shared" si="0"/>
        <v>14.08</v>
      </c>
      <c r="E24" s="87">
        <f t="shared" si="1"/>
        <v>69.937538641205222</v>
      </c>
      <c r="F24" s="87">
        <f t="shared" si="2"/>
        <v>84.017538641205221</v>
      </c>
      <c r="G24" s="87">
        <f t="shared" si="3"/>
        <v>5563.0761135879493</v>
      </c>
      <c r="K24" s="101"/>
      <c r="L24" s="101"/>
      <c r="M24" s="105"/>
    </row>
    <row r="25" spans="1:13">
      <c r="A25" s="85">
        <f t="shared" si="4"/>
        <v>44501</v>
      </c>
      <c r="B25" s="86">
        <v>11</v>
      </c>
      <c r="C25" s="73">
        <f t="shared" si="5"/>
        <v>5563.0761135879493</v>
      </c>
      <c r="D25" s="87">
        <f t="shared" si="0"/>
        <v>13.91</v>
      </c>
      <c r="E25" s="87">
        <f t="shared" si="1"/>
        <v>70.107538641205224</v>
      </c>
      <c r="F25" s="87">
        <f t="shared" si="2"/>
        <v>84.017538641205221</v>
      </c>
      <c r="G25" s="87">
        <f t="shared" si="3"/>
        <v>5492.9685749467444</v>
      </c>
    </row>
    <row r="26" spans="1:13">
      <c r="A26" s="134">
        <f t="shared" si="4"/>
        <v>44531</v>
      </c>
      <c r="B26" s="119">
        <v>12</v>
      </c>
      <c r="C26" s="135">
        <f t="shared" si="5"/>
        <v>5492.9685749467444</v>
      </c>
      <c r="D26" s="136">
        <f t="shared" si="0"/>
        <v>13.73</v>
      </c>
      <c r="E26" s="136">
        <f t="shared" si="1"/>
        <v>70.287538641205217</v>
      </c>
      <c r="F26" s="136">
        <f t="shared" si="2"/>
        <v>84.017538641205221</v>
      </c>
      <c r="G26" s="136">
        <f t="shared" si="3"/>
        <v>5422.6810363055392</v>
      </c>
    </row>
    <row r="27" spans="1:13">
      <c r="A27" s="85">
        <f t="shared" si="4"/>
        <v>44562</v>
      </c>
      <c r="B27" s="86">
        <v>13</v>
      </c>
      <c r="C27" s="73">
        <f t="shared" si="5"/>
        <v>5422.6810363055392</v>
      </c>
      <c r="D27" s="87">
        <f>ROUND(C27*$E$11/12,4)</f>
        <v>13.556699999999999</v>
      </c>
      <c r="E27" s="87">
        <f t="shared" si="1"/>
        <v>106.47069521632542</v>
      </c>
      <c r="F27" s="87">
        <f>PMT($E$11/12,$E$7-12,-$C$27,$E$9)</f>
        <v>120.02739521632543</v>
      </c>
      <c r="G27" s="87">
        <f t="shared" si="3"/>
        <v>5316.2103410892141</v>
      </c>
    </row>
    <row r="28" spans="1:13">
      <c r="A28" s="85">
        <f t="shared" si="4"/>
        <v>44593</v>
      </c>
      <c r="B28" s="86">
        <v>14</v>
      </c>
      <c r="C28" s="73">
        <f t="shared" si="5"/>
        <v>5316.2103410892141</v>
      </c>
      <c r="D28" s="87">
        <f t="shared" ref="D28:D74" si="6">ROUND(C28*$E$11/12,4)</f>
        <v>13.2905</v>
      </c>
      <c r="E28" s="87">
        <f t="shared" si="1"/>
        <v>106.73689521632544</v>
      </c>
      <c r="F28" s="87">
        <f t="shared" ref="F28:F74" si="7">PMT($E$11/12,$E$7-12,-$C$27,$E$9)</f>
        <v>120.02739521632543</v>
      </c>
      <c r="G28" s="87">
        <f t="shared" si="3"/>
        <v>5209.473445872889</v>
      </c>
    </row>
    <row r="29" spans="1:13">
      <c r="A29" s="85">
        <f t="shared" si="4"/>
        <v>44621</v>
      </c>
      <c r="B29" s="86">
        <v>15</v>
      </c>
      <c r="C29" s="73">
        <f t="shared" si="5"/>
        <v>5209.473445872889</v>
      </c>
      <c r="D29" s="87">
        <f t="shared" si="6"/>
        <v>13.0237</v>
      </c>
      <c r="E29" s="87">
        <f t="shared" si="1"/>
        <v>107.00369521632543</v>
      </c>
      <c r="F29" s="87">
        <f t="shared" si="7"/>
        <v>120.02739521632543</v>
      </c>
      <c r="G29" s="87">
        <f t="shared" si="3"/>
        <v>5102.4697506565635</v>
      </c>
    </row>
    <row r="30" spans="1:13">
      <c r="A30" s="85">
        <f t="shared" si="4"/>
        <v>44652</v>
      </c>
      <c r="B30" s="86">
        <v>16</v>
      </c>
      <c r="C30" s="73">
        <f t="shared" si="5"/>
        <v>5102.4697506565635</v>
      </c>
      <c r="D30" s="87">
        <f t="shared" si="6"/>
        <v>12.7562</v>
      </c>
      <c r="E30" s="87">
        <f t="shared" si="1"/>
        <v>107.27119521632542</v>
      </c>
      <c r="F30" s="87">
        <f t="shared" si="7"/>
        <v>120.02739521632543</v>
      </c>
      <c r="G30" s="87">
        <f t="shared" si="3"/>
        <v>4995.1985554402381</v>
      </c>
    </row>
    <row r="31" spans="1:13">
      <c r="A31" s="85">
        <f t="shared" si="4"/>
        <v>44682</v>
      </c>
      <c r="B31" s="86">
        <v>17</v>
      </c>
      <c r="C31" s="73">
        <f t="shared" si="5"/>
        <v>4995.1985554402381</v>
      </c>
      <c r="D31" s="87">
        <f t="shared" si="6"/>
        <v>12.488</v>
      </c>
      <c r="E31" s="87">
        <f t="shared" si="1"/>
        <v>107.53939521632543</v>
      </c>
      <c r="F31" s="87">
        <f t="shared" si="7"/>
        <v>120.02739521632543</v>
      </c>
      <c r="G31" s="87">
        <f t="shared" si="3"/>
        <v>4887.6591602239123</v>
      </c>
    </row>
    <row r="32" spans="1:13">
      <c r="A32" s="85">
        <f t="shared" si="4"/>
        <v>44713</v>
      </c>
      <c r="B32" s="86">
        <v>18</v>
      </c>
      <c r="C32" s="73">
        <f t="shared" si="5"/>
        <v>4887.6591602239123</v>
      </c>
      <c r="D32" s="87">
        <f t="shared" si="6"/>
        <v>12.219099999999999</v>
      </c>
      <c r="E32" s="87">
        <f t="shared" si="1"/>
        <v>107.80829521632543</v>
      </c>
      <c r="F32" s="87">
        <f t="shared" si="7"/>
        <v>120.02739521632543</v>
      </c>
      <c r="G32" s="87">
        <f t="shared" si="3"/>
        <v>4779.8508650075864</v>
      </c>
    </row>
    <row r="33" spans="1:7">
      <c r="A33" s="85">
        <f t="shared" si="4"/>
        <v>44743</v>
      </c>
      <c r="B33" s="86">
        <v>19</v>
      </c>
      <c r="C33" s="73">
        <f t="shared" si="5"/>
        <v>4779.8508650075864</v>
      </c>
      <c r="D33" s="87">
        <f t="shared" si="6"/>
        <v>11.9496</v>
      </c>
      <c r="E33" s="87">
        <f t="shared" si="1"/>
        <v>108.07779521632543</v>
      </c>
      <c r="F33" s="87">
        <f t="shared" si="7"/>
        <v>120.02739521632543</v>
      </c>
      <c r="G33" s="87">
        <f t="shared" si="3"/>
        <v>4671.7730697912612</v>
      </c>
    </row>
    <row r="34" spans="1:7">
      <c r="A34" s="85">
        <f t="shared" si="4"/>
        <v>44774</v>
      </c>
      <c r="B34" s="86">
        <v>20</v>
      </c>
      <c r="C34" s="73">
        <f t="shared" si="5"/>
        <v>4671.7730697912612</v>
      </c>
      <c r="D34" s="87">
        <f t="shared" si="6"/>
        <v>11.679399999999999</v>
      </c>
      <c r="E34" s="87">
        <f t="shared" si="1"/>
        <v>108.34799521632543</v>
      </c>
      <c r="F34" s="87">
        <f t="shared" si="7"/>
        <v>120.02739521632543</v>
      </c>
      <c r="G34" s="87">
        <f t="shared" si="3"/>
        <v>4563.4250745749359</v>
      </c>
    </row>
    <row r="35" spans="1:7">
      <c r="A35" s="85">
        <f t="shared" si="4"/>
        <v>44805</v>
      </c>
      <c r="B35" s="86">
        <v>21</v>
      </c>
      <c r="C35" s="73">
        <f t="shared" si="5"/>
        <v>4563.4250745749359</v>
      </c>
      <c r="D35" s="87">
        <f t="shared" si="6"/>
        <v>11.4086</v>
      </c>
      <c r="E35" s="87">
        <f t="shared" si="1"/>
        <v>108.61879521632542</v>
      </c>
      <c r="F35" s="87">
        <f t="shared" si="7"/>
        <v>120.02739521632543</v>
      </c>
      <c r="G35" s="87">
        <f t="shared" si="3"/>
        <v>4454.8062793586105</v>
      </c>
    </row>
    <row r="36" spans="1:7">
      <c r="A36" s="85">
        <f t="shared" si="4"/>
        <v>44835</v>
      </c>
      <c r="B36" s="86">
        <v>22</v>
      </c>
      <c r="C36" s="73">
        <f t="shared" si="5"/>
        <v>4454.8062793586105</v>
      </c>
      <c r="D36" s="87">
        <f t="shared" si="6"/>
        <v>11.137</v>
      </c>
      <c r="E36" s="87">
        <f t="shared" si="1"/>
        <v>108.89039521632543</v>
      </c>
      <c r="F36" s="87">
        <f t="shared" si="7"/>
        <v>120.02739521632543</v>
      </c>
      <c r="G36" s="87">
        <f t="shared" si="3"/>
        <v>4345.915884142285</v>
      </c>
    </row>
    <row r="37" spans="1:7">
      <c r="A37" s="85">
        <f t="shared" si="4"/>
        <v>44866</v>
      </c>
      <c r="B37" s="86">
        <v>23</v>
      </c>
      <c r="C37" s="73">
        <f t="shared" si="5"/>
        <v>4345.915884142285</v>
      </c>
      <c r="D37" s="87">
        <f t="shared" si="6"/>
        <v>10.864800000000001</v>
      </c>
      <c r="E37" s="87">
        <f t="shared" si="1"/>
        <v>109.16259521632543</v>
      </c>
      <c r="F37" s="87">
        <f t="shared" si="7"/>
        <v>120.02739521632543</v>
      </c>
      <c r="G37" s="87">
        <f t="shared" si="3"/>
        <v>4236.7532889259592</v>
      </c>
    </row>
    <row r="38" spans="1:7">
      <c r="A38" s="85">
        <f t="shared" si="4"/>
        <v>44896</v>
      </c>
      <c r="B38" s="86">
        <v>24</v>
      </c>
      <c r="C38" s="73">
        <f t="shared" si="5"/>
        <v>4236.7532889259592</v>
      </c>
      <c r="D38" s="87">
        <f t="shared" si="6"/>
        <v>10.591900000000001</v>
      </c>
      <c r="E38" s="87">
        <f t="shared" si="1"/>
        <v>109.43549521632544</v>
      </c>
      <c r="F38" s="87">
        <f t="shared" si="7"/>
        <v>120.02739521632543</v>
      </c>
      <c r="G38" s="87">
        <f t="shared" si="3"/>
        <v>4127.3177937096334</v>
      </c>
    </row>
    <row r="39" spans="1:7">
      <c r="A39" s="85">
        <f t="shared" si="4"/>
        <v>44927</v>
      </c>
      <c r="B39" s="86">
        <v>25</v>
      </c>
      <c r="C39" s="73">
        <f t="shared" si="5"/>
        <v>4127.3177937096334</v>
      </c>
      <c r="D39" s="87">
        <f t="shared" si="6"/>
        <v>10.318300000000001</v>
      </c>
      <c r="E39" s="87">
        <f t="shared" si="1"/>
        <v>109.70909521632544</v>
      </c>
      <c r="F39" s="87">
        <f t="shared" si="7"/>
        <v>120.02739521632543</v>
      </c>
      <c r="G39" s="87">
        <f t="shared" si="3"/>
        <v>4017.6086984933081</v>
      </c>
    </row>
    <row r="40" spans="1:7">
      <c r="A40" s="85">
        <f t="shared" si="4"/>
        <v>44958</v>
      </c>
      <c r="B40" s="86">
        <v>26</v>
      </c>
      <c r="C40" s="73">
        <f t="shared" si="5"/>
        <v>4017.6086984933081</v>
      </c>
      <c r="D40" s="87">
        <f t="shared" si="6"/>
        <v>10.044</v>
      </c>
      <c r="E40" s="87">
        <f t="shared" si="1"/>
        <v>109.98339521632543</v>
      </c>
      <c r="F40" s="87">
        <f t="shared" si="7"/>
        <v>120.02739521632543</v>
      </c>
      <c r="G40" s="87">
        <f t="shared" si="3"/>
        <v>3907.6253032769828</v>
      </c>
    </row>
    <row r="41" spans="1:7">
      <c r="A41" s="85">
        <f t="shared" si="4"/>
        <v>44986</v>
      </c>
      <c r="B41" s="86">
        <v>27</v>
      </c>
      <c r="C41" s="73">
        <f t="shared" si="5"/>
        <v>3907.6253032769828</v>
      </c>
      <c r="D41" s="87">
        <f t="shared" si="6"/>
        <v>9.7690999999999999</v>
      </c>
      <c r="E41" s="87">
        <f t="shared" si="1"/>
        <v>110.25829521632544</v>
      </c>
      <c r="F41" s="87">
        <f t="shared" si="7"/>
        <v>120.02739521632543</v>
      </c>
      <c r="G41" s="87">
        <f t="shared" si="3"/>
        <v>3797.3670080606576</v>
      </c>
    </row>
    <row r="42" spans="1:7">
      <c r="A42" s="85">
        <f t="shared" si="4"/>
        <v>45017</v>
      </c>
      <c r="B42" s="86">
        <v>28</v>
      </c>
      <c r="C42" s="73">
        <f t="shared" si="5"/>
        <v>3797.3670080606576</v>
      </c>
      <c r="D42" s="87">
        <f t="shared" si="6"/>
        <v>9.4933999999999994</v>
      </c>
      <c r="E42" s="87">
        <f t="shared" si="1"/>
        <v>110.53399521632544</v>
      </c>
      <c r="F42" s="87">
        <f t="shared" si="7"/>
        <v>120.02739521632543</v>
      </c>
      <c r="G42" s="87">
        <f t="shared" si="3"/>
        <v>3686.8330128443322</v>
      </c>
    </row>
    <row r="43" spans="1:7">
      <c r="A43" s="85">
        <f t="shared" si="4"/>
        <v>45047</v>
      </c>
      <c r="B43" s="86">
        <v>29</v>
      </c>
      <c r="C43" s="73">
        <f t="shared" si="5"/>
        <v>3686.8330128443322</v>
      </c>
      <c r="D43" s="87">
        <f t="shared" si="6"/>
        <v>9.2171000000000003</v>
      </c>
      <c r="E43" s="87">
        <f t="shared" si="1"/>
        <v>110.81029521632543</v>
      </c>
      <c r="F43" s="87">
        <f t="shared" si="7"/>
        <v>120.02739521632543</v>
      </c>
      <c r="G43" s="87">
        <f t="shared" si="3"/>
        <v>3576.0227176280068</v>
      </c>
    </row>
    <row r="44" spans="1:7">
      <c r="A44" s="85">
        <f t="shared" si="4"/>
        <v>45078</v>
      </c>
      <c r="B44" s="86">
        <v>30</v>
      </c>
      <c r="C44" s="73">
        <f t="shared" si="5"/>
        <v>3576.0227176280068</v>
      </c>
      <c r="D44" s="87">
        <f t="shared" si="6"/>
        <v>8.9400999999999993</v>
      </c>
      <c r="E44" s="87">
        <f t="shared" si="1"/>
        <v>111.08729521632543</v>
      </c>
      <c r="F44" s="87">
        <f t="shared" si="7"/>
        <v>120.02739521632543</v>
      </c>
      <c r="G44" s="87">
        <f t="shared" si="3"/>
        <v>3464.9354224116814</v>
      </c>
    </row>
    <row r="45" spans="1:7">
      <c r="A45" s="85">
        <f t="shared" si="4"/>
        <v>45108</v>
      </c>
      <c r="B45" s="86">
        <v>31</v>
      </c>
      <c r="C45" s="73">
        <f t="shared" si="5"/>
        <v>3464.9354224116814</v>
      </c>
      <c r="D45" s="87">
        <f t="shared" si="6"/>
        <v>8.6623000000000001</v>
      </c>
      <c r="E45" s="87">
        <f t="shared" si="1"/>
        <v>111.36509521632543</v>
      </c>
      <c r="F45" s="87">
        <f t="shared" si="7"/>
        <v>120.02739521632543</v>
      </c>
      <c r="G45" s="87">
        <f t="shared" si="3"/>
        <v>3353.5703271953562</v>
      </c>
    </row>
    <row r="46" spans="1:7">
      <c r="A46" s="85">
        <f t="shared" si="4"/>
        <v>45139</v>
      </c>
      <c r="B46" s="86">
        <v>32</v>
      </c>
      <c r="C46" s="73">
        <f t="shared" si="5"/>
        <v>3353.5703271953562</v>
      </c>
      <c r="D46" s="87">
        <f t="shared" si="6"/>
        <v>8.3839000000000006</v>
      </c>
      <c r="E46" s="87">
        <f t="shared" si="1"/>
        <v>111.64349521632543</v>
      </c>
      <c r="F46" s="87">
        <f t="shared" si="7"/>
        <v>120.02739521632543</v>
      </c>
      <c r="G46" s="87">
        <f t="shared" si="3"/>
        <v>3241.9268319790308</v>
      </c>
    </row>
    <row r="47" spans="1:7">
      <c r="A47" s="85">
        <f t="shared" si="4"/>
        <v>45170</v>
      </c>
      <c r="B47" s="86">
        <v>33</v>
      </c>
      <c r="C47" s="73">
        <f t="shared" si="5"/>
        <v>3241.9268319790308</v>
      </c>
      <c r="D47" s="87">
        <f t="shared" si="6"/>
        <v>8.1047999999999991</v>
      </c>
      <c r="E47" s="87">
        <f t="shared" si="1"/>
        <v>111.92259521632543</v>
      </c>
      <c r="F47" s="87">
        <f t="shared" si="7"/>
        <v>120.02739521632543</v>
      </c>
      <c r="G47" s="87">
        <f t="shared" si="3"/>
        <v>3130.0042367627052</v>
      </c>
    </row>
    <row r="48" spans="1:7">
      <c r="A48" s="85">
        <f t="shared" si="4"/>
        <v>45200</v>
      </c>
      <c r="B48" s="86">
        <v>34</v>
      </c>
      <c r="C48" s="73">
        <f t="shared" si="5"/>
        <v>3130.0042367627052</v>
      </c>
      <c r="D48" s="87">
        <f t="shared" si="6"/>
        <v>7.8250000000000002</v>
      </c>
      <c r="E48" s="87">
        <f t="shared" si="1"/>
        <v>112.20239521632543</v>
      </c>
      <c r="F48" s="87">
        <f t="shared" si="7"/>
        <v>120.02739521632543</v>
      </c>
      <c r="G48" s="87">
        <f t="shared" si="3"/>
        <v>3017.8018415463798</v>
      </c>
    </row>
    <row r="49" spans="1:7">
      <c r="A49" s="85">
        <f t="shared" si="4"/>
        <v>45231</v>
      </c>
      <c r="B49" s="86">
        <v>35</v>
      </c>
      <c r="C49" s="73">
        <f t="shared" si="5"/>
        <v>3017.8018415463798</v>
      </c>
      <c r="D49" s="87">
        <f t="shared" si="6"/>
        <v>7.5445000000000002</v>
      </c>
      <c r="E49" s="87">
        <f t="shared" si="1"/>
        <v>112.48289521632543</v>
      </c>
      <c r="F49" s="87">
        <f t="shared" si="7"/>
        <v>120.02739521632543</v>
      </c>
      <c r="G49" s="87">
        <f t="shared" si="3"/>
        <v>2905.3189463300546</v>
      </c>
    </row>
    <row r="50" spans="1:7">
      <c r="A50" s="85">
        <f t="shared" si="4"/>
        <v>45261</v>
      </c>
      <c r="B50" s="86">
        <v>36</v>
      </c>
      <c r="C50" s="73">
        <f t="shared" si="5"/>
        <v>2905.3189463300546</v>
      </c>
      <c r="D50" s="87">
        <f t="shared" si="6"/>
        <v>7.2633000000000001</v>
      </c>
      <c r="E50" s="87">
        <f t="shared" si="1"/>
        <v>112.76409521632543</v>
      </c>
      <c r="F50" s="87">
        <f t="shared" si="7"/>
        <v>120.02739521632543</v>
      </c>
      <c r="G50" s="87">
        <f t="shared" si="3"/>
        <v>2792.554851113729</v>
      </c>
    </row>
    <row r="51" spans="1:7">
      <c r="A51" s="85">
        <f t="shared" si="4"/>
        <v>45292</v>
      </c>
      <c r="B51" s="86">
        <v>37</v>
      </c>
      <c r="C51" s="73">
        <f t="shared" si="5"/>
        <v>2792.554851113729</v>
      </c>
      <c r="D51" s="87">
        <f t="shared" si="6"/>
        <v>6.9813999999999998</v>
      </c>
      <c r="E51" s="87">
        <f t="shared" si="1"/>
        <v>113.04599521632544</v>
      </c>
      <c r="F51" s="87">
        <f t="shared" si="7"/>
        <v>120.02739521632543</v>
      </c>
      <c r="G51" s="87">
        <f t="shared" si="3"/>
        <v>2679.5088558974035</v>
      </c>
    </row>
    <row r="52" spans="1:7">
      <c r="A52" s="85">
        <f t="shared" si="4"/>
        <v>45323</v>
      </c>
      <c r="B52" s="86">
        <v>38</v>
      </c>
      <c r="C52" s="73">
        <f t="shared" si="5"/>
        <v>2679.5088558974035</v>
      </c>
      <c r="D52" s="87">
        <f t="shared" si="6"/>
        <v>6.6988000000000003</v>
      </c>
      <c r="E52" s="87">
        <f t="shared" si="1"/>
        <v>113.32859521632543</v>
      </c>
      <c r="F52" s="87">
        <f t="shared" si="7"/>
        <v>120.02739521632543</v>
      </c>
      <c r="G52" s="87">
        <f t="shared" si="3"/>
        <v>2566.1802606810779</v>
      </c>
    </row>
    <row r="53" spans="1:7">
      <c r="A53" s="85">
        <f t="shared" si="4"/>
        <v>45352</v>
      </c>
      <c r="B53" s="86">
        <v>39</v>
      </c>
      <c r="C53" s="73">
        <f t="shared" si="5"/>
        <v>2566.1802606810779</v>
      </c>
      <c r="D53" s="87">
        <f t="shared" si="6"/>
        <v>6.4154999999999998</v>
      </c>
      <c r="E53" s="87">
        <f t="shared" si="1"/>
        <v>113.61189521632544</v>
      </c>
      <c r="F53" s="87">
        <f t="shared" si="7"/>
        <v>120.02739521632543</v>
      </c>
      <c r="G53" s="87">
        <f t="shared" si="3"/>
        <v>2452.5683654647523</v>
      </c>
    </row>
    <row r="54" spans="1:7">
      <c r="A54" s="85">
        <f t="shared" si="4"/>
        <v>45383</v>
      </c>
      <c r="B54" s="86">
        <v>40</v>
      </c>
      <c r="C54" s="73">
        <f t="shared" si="5"/>
        <v>2452.5683654647523</v>
      </c>
      <c r="D54" s="87">
        <f t="shared" si="6"/>
        <v>6.1314000000000002</v>
      </c>
      <c r="E54" s="87">
        <f t="shared" si="1"/>
        <v>113.89599521632543</v>
      </c>
      <c r="F54" s="87">
        <f t="shared" si="7"/>
        <v>120.02739521632543</v>
      </c>
      <c r="G54" s="87">
        <f t="shared" si="3"/>
        <v>2338.6723702484269</v>
      </c>
    </row>
    <row r="55" spans="1:7">
      <c r="A55" s="85">
        <f t="shared" si="4"/>
        <v>45413</v>
      </c>
      <c r="B55" s="86">
        <v>41</v>
      </c>
      <c r="C55" s="73">
        <f t="shared" si="5"/>
        <v>2338.6723702484269</v>
      </c>
      <c r="D55" s="87">
        <f t="shared" si="6"/>
        <v>5.8467000000000002</v>
      </c>
      <c r="E55" s="87">
        <f t="shared" si="1"/>
        <v>114.18069521632543</v>
      </c>
      <c r="F55" s="87">
        <f t="shared" si="7"/>
        <v>120.02739521632543</v>
      </c>
      <c r="G55" s="87">
        <f t="shared" si="3"/>
        <v>2224.4916750321013</v>
      </c>
    </row>
    <row r="56" spans="1:7">
      <c r="A56" s="85">
        <f t="shared" si="4"/>
        <v>45444</v>
      </c>
      <c r="B56" s="86">
        <v>42</v>
      </c>
      <c r="C56" s="73">
        <f t="shared" si="5"/>
        <v>2224.4916750321013</v>
      </c>
      <c r="D56" s="87">
        <f t="shared" si="6"/>
        <v>5.5612000000000004</v>
      </c>
      <c r="E56" s="87">
        <f t="shared" si="1"/>
        <v>114.46619521632543</v>
      </c>
      <c r="F56" s="87">
        <f t="shared" si="7"/>
        <v>120.02739521632543</v>
      </c>
      <c r="G56" s="87">
        <f t="shared" si="3"/>
        <v>2110.0254798157757</v>
      </c>
    </row>
    <row r="57" spans="1:7">
      <c r="A57" s="85">
        <f t="shared" si="4"/>
        <v>45474</v>
      </c>
      <c r="B57" s="86">
        <v>43</v>
      </c>
      <c r="C57" s="73">
        <f t="shared" si="5"/>
        <v>2110.0254798157757</v>
      </c>
      <c r="D57" s="87">
        <f t="shared" si="6"/>
        <v>5.2751000000000001</v>
      </c>
      <c r="E57" s="87">
        <f t="shared" si="1"/>
        <v>114.75229521632544</v>
      </c>
      <c r="F57" s="87">
        <f t="shared" si="7"/>
        <v>120.02739521632543</v>
      </c>
      <c r="G57" s="87">
        <f t="shared" si="3"/>
        <v>1995.2731845994504</v>
      </c>
    </row>
    <row r="58" spans="1:7">
      <c r="A58" s="85">
        <f t="shared" si="4"/>
        <v>45505</v>
      </c>
      <c r="B58" s="86">
        <v>44</v>
      </c>
      <c r="C58" s="73">
        <f t="shared" si="5"/>
        <v>1995.2731845994504</v>
      </c>
      <c r="D58" s="87">
        <f t="shared" si="6"/>
        <v>4.9882</v>
      </c>
      <c r="E58" s="87">
        <f t="shared" si="1"/>
        <v>115.03919521632542</v>
      </c>
      <c r="F58" s="87">
        <f t="shared" si="7"/>
        <v>120.02739521632543</v>
      </c>
      <c r="G58" s="87">
        <f t="shared" si="3"/>
        <v>1880.2339893831249</v>
      </c>
    </row>
    <row r="59" spans="1:7">
      <c r="A59" s="85">
        <f t="shared" si="4"/>
        <v>45536</v>
      </c>
      <c r="B59" s="86">
        <v>45</v>
      </c>
      <c r="C59" s="73">
        <f t="shared" si="5"/>
        <v>1880.2339893831249</v>
      </c>
      <c r="D59" s="87">
        <f t="shared" si="6"/>
        <v>4.7005999999999997</v>
      </c>
      <c r="E59" s="87">
        <f t="shared" si="1"/>
        <v>115.32679521632544</v>
      </c>
      <c r="F59" s="87">
        <f t="shared" si="7"/>
        <v>120.02739521632543</v>
      </c>
      <c r="G59" s="87">
        <f t="shared" si="3"/>
        <v>1764.9071941667994</v>
      </c>
    </row>
    <row r="60" spans="1:7">
      <c r="A60" s="85">
        <f t="shared" si="4"/>
        <v>45566</v>
      </c>
      <c r="B60" s="86">
        <v>46</v>
      </c>
      <c r="C60" s="73">
        <f t="shared" si="5"/>
        <v>1764.9071941667994</v>
      </c>
      <c r="D60" s="87">
        <f t="shared" si="6"/>
        <v>4.4123000000000001</v>
      </c>
      <c r="E60" s="87">
        <f t="shared" si="1"/>
        <v>115.61509521632543</v>
      </c>
      <c r="F60" s="87">
        <f t="shared" si="7"/>
        <v>120.02739521632543</v>
      </c>
      <c r="G60" s="87">
        <f t="shared" si="3"/>
        <v>1649.2920989504739</v>
      </c>
    </row>
    <row r="61" spans="1:7">
      <c r="A61" s="85">
        <f t="shared" si="4"/>
        <v>45597</v>
      </c>
      <c r="B61" s="86">
        <v>47</v>
      </c>
      <c r="C61" s="73">
        <f t="shared" si="5"/>
        <v>1649.2920989504739</v>
      </c>
      <c r="D61" s="87">
        <f t="shared" si="6"/>
        <v>4.1231999999999998</v>
      </c>
      <c r="E61" s="87">
        <f t="shared" si="1"/>
        <v>115.90419521632543</v>
      </c>
      <c r="F61" s="87">
        <f t="shared" si="7"/>
        <v>120.02739521632543</v>
      </c>
      <c r="G61" s="87">
        <f t="shared" si="3"/>
        <v>1533.3879037341485</v>
      </c>
    </row>
    <row r="62" spans="1:7">
      <c r="A62" s="85">
        <f t="shared" si="4"/>
        <v>45627</v>
      </c>
      <c r="B62" s="86">
        <v>48</v>
      </c>
      <c r="C62" s="73">
        <f t="shared" si="5"/>
        <v>1533.3879037341485</v>
      </c>
      <c r="D62" s="87">
        <f t="shared" si="6"/>
        <v>3.8334999999999999</v>
      </c>
      <c r="E62" s="87">
        <f t="shared" si="1"/>
        <v>116.19389521632543</v>
      </c>
      <c r="F62" s="87">
        <f t="shared" si="7"/>
        <v>120.02739521632543</v>
      </c>
      <c r="G62" s="87">
        <f t="shared" si="3"/>
        <v>1417.194008517823</v>
      </c>
    </row>
    <row r="63" spans="1:7">
      <c r="A63" s="85">
        <f t="shared" si="4"/>
        <v>45658</v>
      </c>
      <c r="B63" s="86">
        <v>49</v>
      </c>
      <c r="C63" s="73">
        <f t="shared" si="5"/>
        <v>1417.194008517823</v>
      </c>
      <c r="D63" s="87">
        <f t="shared" si="6"/>
        <v>3.5430000000000001</v>
      </c>
      <c r="E63" s="87">
        <f t="shared" si="1"/>
        <v>116.48439521632542</v>
      </c>
      <c r="F63" s="87">
        <f t="shared" si="7"/>
        <v>120.02739521632543</v>
      </c>
      <c r="G63" s="87">
        <f t="shared" si="3"/>
        <v>1300.7096133014975</v>
      </c>
    </row>
    <row r="64" spans="1:7">
      <c r="A64" s="85">
        <f t="shared" si="4"/>
        <v>45689</v>
      </c>
      <c r="B64" s="86">
        <v>50</v>
      </c>
      <c r="C64" s="73">
        <f t="shared" si="5"/>
        <v>1300.7096133014975</v>
      </c>
      <c r="D64" s="87">
        <f t="shared" si="6"/>
        <v>3.2517999999999998</v>
      </c>
      <c r="E64" s="87">
        <f t="shared" si="1"/>
        <v>116.77559521632543</v>
      </c>
      <c r="F64" s="87">
        <f t="shared" si="7"/>
        <v>120.02739521632543</v>
      </c>
      <c r="G64" s="87">
        <f t="shared" si="3"/>
        <v>1183.9340180851721</v>
      </c>
    </row>
    <row r="65" spans="1:7">
      <c r="A65" s="85">
        <f t="shared" si="4"/>
        <v>45717</v>
      </c>
      <c r="B65" s="86">
        <v>51</v>
      </c>
      <c r="C65" s="73">
        <f t="shared" si="5"/>
        <v>1183.9340180851721</v>
      </c>
      <c r="D65" s="87">
        <f t="shared" si="6"/>
        <v>2.9598</v>
      </c>
      <c r="E65" s="87">
        <f t="shared" si="1"/>
        <v>117.06759521632543</v>
      </c>
      <c r="F65" s="87">
        <f t="shared" si="7"/>
        <v>120.02739521632543</v>
      </c>
      <c r="G65" s="87">
        <f t="shared" si="3"/>
        <v>1066.8664228688467</v>
      </c>
    </row>
    <row r="66" spans="1:7">
      <c r="A66" s="85">
        <f t="shared" si="4"/>
        <v>45748</v>
      </c>
      <c r="B66" s="86">
        <v>52</v>
      </c>
      <c r="C66" s="73">
        <f t="shared" si="5"/>
        <v>1066.8664228688467</v>
      </c>
      <c r="D66" s="87">
        <f t="shared" si="6"/>
        <v>2.6671999999999998</v>
      </c>
      <c r="E66" s="87">
        <f t="shared" si="1"/>
        <v>117.36019521632544</v>
      </c>
      <c r="F66" s="87">
        <f t="shared" si="7"/>
        <v>120.02739521632543</v>
      </c>
      <c r="G66" s="87">
        <f t="shared" si="3"/>
        <v>949.50622765252126</v>
      </c>
    </row>
    <row r="67" spans="1:7">
      <c r="A67" s="85">
        <f t="shared" si="4"/>
        <v>45778</v>
      </c>
      <c r="B67" s="86">
        <v>53</v>
      </c>
      <c r="C67" s="73">
        <f t="shared" si="5"/>
        <v>949.50622765252126</v>
      </c>
      <c r="D67" s="87">
        <f t="shared" si="6"/>
        <v>2.3738000000000001</v>
      </c>
      <c r="E67" s="87">
        <f t="shared" si="1"/>
        <v>117.65359521632543</v>
      </c>
      <c r="F67" s="87">
        <f t="shared" si="7"/>
        <v>120.02739521632543</v>
      </c>
      <c r="G67" s="87">
        <f t="shared" si="3"/>
        <v>831.85263243619579</v>
      </c>
    </row>
    <row r="68" spans="1:7">
      <c r="A68" s="85">
        <f t="shared" si="4"/>
        <v>45809</v>
      </c>
      <c r="B68" s="86">
        <v>54</v>
      </c>
      <c r="C68" s="73">
        <f t="shared" si="5"/>
        <v>831.85263243619579</v>
      </c>
      <c r="D68" s="87">
        <f t="shared" si="6"/>
        <v>2.0796000000000001</v>
      </c>
      <c r="E68" s="87">
        <f t="shared" si="1"/>
        <v>117.94779521632543</v>
      </c>
      <c r="F68" s="87">
        <f t="shared" si="7"/>
        <v>120.02739521632543</v>
      </c>
      <c r="G68" s="87">
        <f t="shared" si="3"/>
        <v>713.90483721987039</v>
      </c>
    </row>
    <row r="69" spans="1:7">
      <c r="A69" s="85">
        <f t="shared" si="4"/>
        <v>45839</v>
      </c>
      <c r="B69" s="86">
        <v>55</v>
      </c>
      <c r="C69" s="73">
        <f t="shared" si="5"/>
        <v>713.90483721987039</v>
      </c>
      <c r="D69" s="87">
        <f t="shared" si="6"/>
        <v>1.7847999999999999</v>
      </c>
      <c r="E69" s="87">
        <f t="shared" si="1"/>
        <v>118.24259521632543</v>
      </c>
      <c r="F69" s="87">
        <f t="shared" si="7"/>
        <v>120.02739521632543</v>
      </c>
      <c r="G69" s="87">
        <f t="shared" si="3"/>
        <v>595.66224200354497</v>
      </c>
    </row>
    <row r="70" spans="1:7">
      <c r="A70" s="85">
        <f t="shared" si="4"/>
        <v>45870</v>
      </c>
      <c r="B70" s="86">
        <v>56</v>
      </c>
      <c r="C70" s="73">
        <f t="shared" si="5"/>
        <v>595.66224200354497</v>
      </c>
      <c r="D70" s="87">
        <f t="shared" si="6"/>
        <v>1.4892000000000001</v>
      </c>
      <c r="E70" s="87">
        <f t="shared" si="1"/>
        <v>118.53819521632543</v>
      </c>
      <c r="F70" s="87">
        <f t="shared" si="7"/>
        <v>120.02739521632543</v>
      </c>
      <c r="G70" s="87">
        <f t="shared" si="3"/>
        <v>477.12404678721953</v>
      </c>
    </row>
    <row r="71" spans="1:7">
      <c r="A71" s="85">
        <f t="shared" si="4"/>
        <v>45901</v>
      </c>
      <c r="B71" s="86">
        <v>57</v>
      </c>
      <c r="C71" s="73">
        <f t="shared" si="5"/>
        <v>477.12404678721953</v>
      </c>
      <c r="D71" s="87">
        <f t="shared" si="6"/>
        <v>1.1928000000000001</v>
      </c>
      <c r="E71" s="87">
        <f t="shared" si="1"/>
        <v>118.83459521632543</v>
      </c>
      <c r="F71" s="87">
        <f t="shared" si="7"/>
        <v>120.02739521632543</v>
      </c>
      <c r="G71" s="87">
        <f t="shared" si="3"/>
        <v>358.28945157089413</v>
      </c>
    </row>
    <row r="72" spans="1:7">
      <c r="A72" s="85">
        <f t="shared" si="4"/>
        <v>45931</v>
      </c>
      <c r="B72" s="86">
        <v>58</v>
      </c>
      <c r="C72" s="73">
        <f t="shared" si="5"/>
        <v>358.28945157089413</v>
      </c>
      <c r="D72" s="87">
        <f t="shared" si="6"/>
        <v>0.89570000000000005</v>
      </c>
      <c r="E72" s="87">
        <f t="shared" si="1"/>
        <v>119.13169521632543</v>
      </c>
      <c r="F72" s="87">
        <f t="shared" si="7"/>
        <v>120.02739521632543</v>
      </c>
      <c r="G72" s="87">
        <f t="shared" si="3"/>
        <v>239.1577563545687</v>
      </c>
    </row>
    <row r="73" spans="1:7">
      <c r="A73" s="85">
        <f t="shared" si="4"/>
        <v>45962</v>
      </c>
      <c r="B73" s="86">
        <v>59</v>
      </c>
      <c r="C73" s="73">
        <f t="shared" si="5"/>
        <v>239.1577563545687</v>
      </c>
      <c r="D73" s="87">
        <f t="shared" si="6"/>
        <v>0.59789999999999999</v>
      </c>
      <c r="E73" s="87">
        <f t="shared" si="1"/>
        <v>119.42949521632544</v>
      </c>
      <c r="F73" s="87">
        <f t="shared" si="7"/>
        <v>120.02739521632543</v>
      </c>
      <c r="G73" s="87">
        <f t="shared" si="3"/>
        <v>119.72826113824327</v>
      </c>
    </row>
    <row r="74" spans="1:7">
      <c r="A74" s="85">
        <f t="shared" si="4"/>
        <v>45992</v>
      </c>
      <c r="B74" s="86">
        <v>60</v>
      </c>
      <c r="C74" s="73">
        <f t="shared" si="5"/>
        <v>119.72826113824327</v>
      </c>
      <c r="D74" s="87">
        <f t="shared" si="6"/>
        <v>0.29930000000000001</v>
      </c>
      <c r="E74" s="87">
        <f t="shared" si="1"/>
        <v>119.72809521632543</v>
      </c>
      <c r="F74" s="87">
        <f t="shared" si="7"/>
        <v>120.02739521632543</v>
      </c>
      <c r="G74" s="87">
        <f t="shared" si="3"/>
        <v>1.6592191784070565E-4</v>
      </c>
    </row>
    <row r="75" spans="1:7">
      <c r="A75" s="85"/>
      <c r="B75" s="86"/>
      <c r="C75" s="73"/>
      <c r="D75" s="87"/>
      <c r="E75" s="87"/>
      <c r="F75" s="87"/>
      <c r="G75" s="87"/>
    </row>
    <row r="76" spans="1:7">
      <c r="A76" s="85"/>
      <c r="B76" s="86"/>
      <c r="C76" s="73"/>
      <c r="D76" s="87"/>
      <c r="E76" s="87"/>
      <c r="F76" s="87"/>
      <c r="G76" s="87"/>
    </row>
    <row r="77" spans="1:7">
      <c r="A77" s="85"/>
      <c r="B77" s="86"/>
      <c r="C77" s="73"/>
      <c r="D77" s="87"/>
      <c r="E77" s="87"/>
      <c r="F77" s="87"/>
      <c r="G77" s="87"/>
    </row>
    <row r="78" spans="1:7">
      <c r="A78" s="85"/>
      <c r="B78" s="86"/>
      <c r="C78" s="73"/>
      <c r="D78" s="87"/>
      <c r="E78" s="87"/>
      <c r="F78" s="87"/>
      <c r="G78" s="87"/>
    </row>
    <row r="79" spans="1:7">
      <c r="A79" s="85"/>
      <c r="B79" s="86"/>
      <c r="C79" s="73"/>
      <c r="D79" s="87"/>
      <c r="E79" s="87"/>
      <c r="F79" s="87"/>
      <c r="G79" s="87"/>
    </row>
    <row r="80" spans="1:7">
      <c r="A80" s="85"/>
      <c r="B80" s="86"/>
      <c r="C80" s="73"/>
      <c r="D80" s="87"/>
      <c r="E80" s="87"/>
      <c r="F80" s="87"/>
      <c r="G80" s="87"/>
    </row>
    <row r="81" spans="1:7">
      <c r="A81" s="85"/>
      <c r="B81" s="86"/>
      <c r="C81" s="73"/>
      <c r="D81" s="87"/>
      <c r="E81" s="87"/>
      <c r="F81" s="87"/>
      <c r="G81" s="87"/>
    </row>
    <row r="82" spans="1:7">
      <c r="A82" s="85"/>
      <c r="B82" s="86"/>
      <c r="C82" s="73"/>
      <c r="D82" s="87"/>
      <c r="E82" s="87"/>
      <c r="F82" s="87"/>
      <c r="G82" s="87"/>
    </row>
    <row r="83" spans="1:7">
      <c r="A83" s="85"/>
      <c r="B83" s="86"/>
      <c r="C83" s="73"/>
      <c r="D83" s="87"/>
      <c r="E83" s="87"/>
      <c r="F83" s="87"/>
      <c r="G83" s="87"/>
    </row>
    <row r="84" spans="1:7">
      <c r="A84" s="85"/>
      <c r="B84" s="86"/>
      <c r="C84" s="73"/>
      <c r="D84" s="87"/>
      <c r="E84" s="87"/>
      <c r="F84" s="87"/>
      <c r="G84" s="87"/>
    </row>
    <row r="85" spans="1:7">
      <c r="A85" s="85"/>
      <c r="B85" s="86"/>
      <c r="C85" s="73"/>
      <c r="D85" s="87"/>
      <c r="E85" s="87"/>
      <c r="F85" s="87"/>
      <c r="G85" s="87"/>
    </row>
    <row r="86" spans="1:7">
      <c r="A86" s="85"/>
      <c r="B86" s="86"/>
      <c r="C86" s="73"/>
      <c r="D86" s="87"/>
      <c r="E86" s="87"/>
      <c r="F86" s="87"/>
      <c r="G86" s="87"/>
    </row>
    <row r="87" spans="1:7">
      <c r="A87" s="85"/>
      <c r="B87" s="86"/>
      <c r="C87" s="73"/>
      <c r="D87" s="87"/>
      <c r="E87" s="87"/>
      <c r="F87" s="87"/>
      <c r="G87" s="87"/>
    </row>
    <row r="88" spans="1:7">
      <c r="A88" s="85"/>
      <c r="B88" s="86"/>
      <c r="C88" s="73"/>
      <c r="D88" s="87"/>
      <c r="E88" s="87"/>
      <c r="F88" s="87"/>
      <c r="G88" s="87"/>
    </row>
    <row r="89" spans="1:7">
      <c r="A89" s="85"/>
      <c r="B89" s="86"/>
      <c r="C89" s="73"/>
      <c r="D89" s="87"/>
      <c r="E89" s="87"/>
      <c r="F89" s="87"/>
      <c r="G89" s="87"/>
    </row>
    <row r="90" spans="1:7">
      <c r="A90" s="85"/>
      <c r="B90" s="86"/>
      <c r="C90" s="73"/>
      <c r="D90" s="87"/>
      <c r="E90" s="87"/>
      <c r="F90" s="87"/>
      <c r="G90" s="87"/>
    </row>
    <row r="91" spans="1:7">
      <c r="A91" s="85"/>
      <c r="B91" s="86"/>
      <c r="C91" s="73"/>
      <c r="D91" s="87"/>
      <c r="E91" s="87"/>
      <c r="F91" s="87"/>
      <c r="G91" s="87"/>
    </row>
    <row r="92" spans="1:7">
      <c r="A92" s="85"/>
      <c r="B92" s="86"/>
      <c r="C92" s="73"/>
      <c r="D92" s="87"/>
      <c r="E92" s="87"/>
      <c r="F92" s="87"/>
      <c r="G92" s="87"/>
    </row>
    <row r="93" spans="1:7">
      <c r="A93" s="85"/>
      <c r="B93" s="86"/>
      <c r="C93" s="73"/>
      <c r="D93" s="87"/>
      <c r="E93" s="87"/>
      <c r="F93" s="87"/>
      <c r="G93" s="87"/>
    </row>
    <row r="94" spans="1:7">
      <c r="A94" s="85"/>
      <c r="B94" s="86"/>
      <c r="C94" s="73"/>
      <c r="D94" s="87"/>
      <c r="E94" s="87"/>
      <c r="F94" s="87"/>
      <c r="G94" s="87"/>
    </row>
    <row r="95" spans="1:7">
      <c r="A95" s="85"/>
      <c r="B95" s="86"/>
      <c r="C95" s="73"/>
      <c r="D95" s="87"/>
      <c r="E95" s="87"/>
      <c r="F95" s="87"/>
      <c r="G95" s="87"/>
    </row>
    <row r="96" spans="1:7">
      <c r="A96" s="85"/>
      <c r="B96" s="86"/>
      <c r="C96" s="73"/>
      <c r="D96" s="87"/>
      <c r="E96" s="87"/>
      <c r="F96" s="87"/>
      <c r="G96" s="87"/>
    </row>
    <row r="97" spans="1:7">
      <c r="A97" s="85"/>
      <c r="B97" s="86"/>
      <c r="C97" s="73"/>
      <c r="D97" s="87"/>
      <c r="E97" s="87"/>
      <c r="F97" s="87"/>
      <c r="G97" s="87"/>
    </row>
    <row r="98" spans="1:7">
      <c r="A98" s="85"/>
      <c r="B98" s="86"/>
      <c r="C98" s="73"/>
      <c r="D98" s="87"/>
      <c r="E98" s="87"/>
      <c r="F98" s="87"/>
      <c r="G98" s="87"/>
    </row>
    <row r="99" spans="1:7">
      <c r="A99" s="85"/>
      <c r="B99" s="86"/>
      <c r="C99" s="73"/>
      <c r="D99" s="87"/>
      <c r="E99" s="87"/>
      <c r="F99" s="87"/>
      <c r="G99" s="87"/>
    </row>
    <row r="100" spans="1:7">
      <c r="A100" s="85"/>
      <c r="B100" s="86"/>
      <c r="C100" s="73"/>
      <c r="D100" s="87"/>
      <c r="E100" s="87"/>
      <c r="F100" s="87"/>
      <c r="G100" s="87"/>
    </row>
    <row r="101" spans="1:7">
      <c r="A101" s="85"/>
      <c r="B101" s="86"/>
      <c r="C101" s="73"/>
      <c r="D101" s="87"/>
      <c r="E101" s="87"/>
      <c r="F101" s="87"/>
      <c r="G101" s="87"/>
    </row>
    <row r="102" spans="1:7">
      <c r="A102" s="85"/>
      <c r="B102" s="86"/>
      <c r="C102" s="73"/>
      <c r="D102" s="87"/>
      <c r="E102" s="87"/>
      <c r="F102" s="87"/>
      <c r="G102" s="87"/>
    </row>
    <row r="103" spans="1:7">
      <c r="A103" s="85"/>
      <c r="B103" s="86"/>
      <c r="C103" s="73"/>
      <c r="D103" s="87"/>
      <c r="E103" s="87"/>
      <c r="F103" s="87"/>
      <c r="G103" s="87"/>
    </row>
    <row r="104" spans="1:7">
      <c r="A104" s="85"/>
      <c r="B104" s="86"/>
      <c r="C104" s="73"/>
      <c r="D104" s="87"/>
      <c r="E104" s="87"/>
      <c r="F104" s="87"/>
      <c r="G104" s="87"/>
    </row>
    <row r="105" spans="1:7">
      <c r="A105" s="85"/>
      <c r="B105" s="86"/>
      <c r="C105" s="73"/>
      <c r="D105" s="87"/>
      <c r="E105" s="87"/>
      <c r="F105" s="87"/>
      <c r="G105" s="87"/>
    </row>
    <row r="106" spans="1:7">
      <c r="A106" s="85"/>
      <c r="B106" s="86"/>
      <c r="C106" s="73"/>
      <c r="D106" s="87"/>
      <c r="E106" s="87"/>
      <c r="F106" s="87"/>
      <c r="G106" s="87"/>
    </row>
    <row r="107" spans="1:7">
      <c r="A107" s="85"/>
      <c r="B107" s="86"/>
      <c r="C107" s="73"/>
      <c r="D107" s="87"/>
      <c r="E107" s="87"/>
      <c r="F107" s="87"/>
      <c r="G107" s="87"/>
    </row>
    <row r="108" spans="1:7">
      <c r="A108" s="85"/>
      <c r="B108" s="86"/>
      <c r="C108" s="73"/>
      <c r="D108" s="87"/>
      <c r="E108" s="87"/>
      <c r="F108" s="87"/>
      <c r="G108" s="87"/>
    </row>
    <row r="109" spans="1:7">
      <c r="A109" s="85"/>
      <c r="B109" s="86"/>
      <c r="C109" s="73"/>
      <c r="D109" s="87"/>
      <c r="E109" s="87"/>
      <c r="F109" s="87"/>
      <c r="G109" s="87"/>
    </row>
    <row r="110" spans="1:7">
      <c r="A110" s="85"/>
      <c r="B110" s="86"/>
      <c r="C110" s="73"/>
      <c r="D110" s="87"/>
      <c r="E110" s="87"/>
      <c r="F110" s="87"/>
      <c r="G110" s="87"/>
    </row>
    <row r="111" spans="1:7">
      <c r="A111" s="85"/>
      <c r="B111" s="86"/>
      <c r="C111" s="73"/>
      <c r="D111" s="87"/>
      <c r="E111" s="87"/>
      <c r="F111" s="87"/>
      <c r="G111" s="87"/>
    </row>
    <row r="112" spans="1:7">
      <c r="A112" s="85"/>
      <c r="B112" s="86"/>
      <c r="C112" s="73"/>
      <c r="D112" s="87"/>
      <c r="E112" s="87"/>
      <c r="F112" s="87"/>
      <c r="G112" s="87"/>
    </row>
    <row r="113" spans="1:7">
      <c r="A113" s="85"/>
      <c r="B113" s="86"/>
      <c r="C113" s="73"/>
      <c r="D113" s="87"/>
      <c r="E113" s="87"/>
      <c r="F113" s="87"/>
      <c r="G113" s="87"/>
    </row>
    <row r="114" spans="1:7">
      <c r="A114" s="85"/>
      <c r="B114" s="86"/>
      <c r="C114" s="73"/>
      <c r="D114" s="87"/>
      <c r="E114" s="87"/>
      <c r="F114" s="87"/>
      <c r="G114" s="87"/>
    </row>
    <row r="115" spans="1:7">
      <c r="A115" s="85"/>
      <c r="B115" s="86"/>
      <c r="C115" s="73"/>
      <c r="D115" s="87"/>
      <c r="E115" s="87"/>
      <c r="F115" s="87"/>
      <c r="G115" s="87"/>
    </row>
    <row r="116" spans="1:7">
      <c r="A116" s="85"/>
      <c r="B116" s="86"/>
      <c r="C116" s="73"/>
      <c r="D116" s="87"/>
      <c r="E116" s="87"/>
      <c r="F116" s="87"/>
      <c r="G116" s="87"/>
    </row>
    <row r="117" spans="1:7">
      <c r="A117" s="85"/>
      <c r="B117" s="86"/>
      <c r="C117" s="73"/>
      <c r="D117" s="87"/>
      <c r="E117" s="87"/>
      <c r="F117" s="87"/>
      <c r="G117" s="87"/>
    </row>
    <row r="118" spans="1:7">
      <c r="A118" s="85"/>
      <c r="B118" s="86"/>
      <c r="C118" s="73"/>
      <c r="D118" s="87"/>
      <c r="E118" s="87"/>
      <c r="F118" s="87"/>
      <c r="G118" s="87"/>
    </row>
    <row r="119" spans="1:7">
      <c r="A119" s="85"/>
      <c r="B119" s="86"/>
      <c r="C119" s="73"/>
      <c r="D119" s="87"/>
      <c r="E119" s="87"/>
      <c r="F119" s="87"/>
      <c r="G119" s="87"/>
    </row>
    <row r="120" spans="1:7">
      <c r="A120" s="85"/>
      <c r="B120" s="86"/>
      <c r="C120" s="73"/>
      <c r="D120" s="87"/>
      <c r="E120" s="87"/>
      <c r="F120" s="87"/>
      <c r="G120" s="87"/>
    </row>
    <row r="121" spans="1:7">
      <c r="A121" s="85"/>
      <c r="B121" s="86"/>
      <c r="C121" s="73"/>
      <c r="D121" s="87"/>
      <c r="E121" s="87"/>
      <c r="F121" s="87"/>
      <c r="G121" s="87"/>
    </row>
    <row r="122" spans="1:7">
      <c r="A122" s="85"/>
      <c r="B122" s="86"/>
      <c r="C122" s="73"/>
      <c r="D122" s="87"/>
      <c r="E122" s="87"/>
      <c r="F122" s="87"/>
      <c r="G122" s="87"/>
    </row>
    <row r="123" spans="1:7">
      <c r="A123" s="85"/>
      <c r="B123" s="86"/>
      <c r="C123" s="73"/>
      <c r="D123" s="87"/>
      <c r="E123" s="87"/>
      <c r="F123" s="87"/>
      <c r="G123" s="87"/>
    </row>
    <row r="124" spans="1:7">
      <c r="A124" s="85"/>
      <c r="B124" s="86"/>
      <c r="C124" s="73"/>
      <c r="D124" s="87"/>
      <c r="E124" s="87"/>
      <c r="F124" s="87"/>
      <c r="G124" s="87"/>
    </row>
    <row r="125" spans="1:7">
      <c r="A125" s="85"/>
      <c r="B125" s="86"/>
      <c r="C125" s="73"/>
      <c r="D125" s="87"/>
      <c r="E125" s="87"/>
      <c r="F125" s="87"/>
      <c r="G125" s="87"/>
    </row>
    <row r="126" spans="1:7">
      <c r="A126" s="85"/>
      <c r="B126" s="86"/>
      <c r="C126" s="73"/>
      <c r="D126" s="87"/>
      <c r="E126" s="87"/>
      <c r="F126" s="87"/>
      <c r="G126" s="87"/>
    </row>
    <row r="127" spans="1:7">
      <c r="A127" s="85"/>
      <c r="B127" s="86"/>
      <c r="C127" s="73"/>
      <c r="D127" s="87"/>
      <c r="E127" s="87"/>
      <c r="F127" s="87"/>
      <c r="G127" s="87"/>
    </row>
    <row r="128" spans="1:7">
      <c r="A128" s="85"/>
      <c r="B128" s="86"/>
      <c r="C128" s="73"/>
      <c r="D128" s="87"/>
      <c r="E128" s="87"/>
      <c r="F128" s="87"/>
      <c r="G128" s="87"/>
    </row>
    <row r="129" spans="1:7">
      <c r="A129" s="85"/>
      <c r="B129" s="86"/>
      <c r="C129" s="73"/>
      <c r="D129" s="87"/>
      <c r="E129" s="87"/>
      <c r="F129" s="87"/>
      <c r="G129" s="87"/>
    </row>
    <row r="130" spans="1:7">
      <c r="A130" s="85"/>
      <c r="B130" s="86"/>
      <c r="C130" s="73"/>
      <c r="D130" s="87"/>
      <c r="E130" s="87"/>
      <c r="F130" s="87"/>
      <c r="G130" s="87"/>
    </row>
    <row r="131" spans="1:7">
      <c r="A131" s="85"/>
      <c r="B131" s="86"/>
      <c r="C131" s="73"/>
      <c r="D131" s="87"/>
      <c r="E131" s="87"/>
      <c r="F131" s="87"/>
      <c r="G131" s="87"/>
    </row>
    <row r="132" spans="1:7">
      <c r="A132" s="85"/>
      <c r="B132" s="86"/>
      <c r="C132" s="73"/>
      <c r="D132" s="87"/>
      <c r="E132" s="87"/>
      <c r="F132" s="87"/>
      <c r="G132" s="87"/>
    </row>
    <row r="133" spans="1:7">
      <c r="A133" s="85"/>
      <c r="B133" s="86"/>
      <c r="C133" s="73"/>
      <c r="D133" s="87"/>
      <c r="E133" s="87"/>
      <c r="F133" s="87"/>
      <c r="G133" s="87"/>
    </row>
    <row r="134" spans="1:7">
      <c r="A134" s="85"/>
      <c r="B134" s="86"/>
      <c r="C134" s="73"/>
      <c r="D134" s="87"/>
      <c r="E134" s="87"/>
      <c r="F134" s="87"/>
      <c r="G134" s="87"/>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5F25KTUSNP4X-205032580-160728</_dlc_DocId>
    <_dlc_DocIdUrl xmlns="d65e48b5-f38d-431e-9b4f-47403bf4583f">
      <Url>https://rkas.sharepoint.com/Kliendisuhted/_layouts/15/DocIdRedir.aspx?ID=5F25KTUSNP4X-205032580-160728</Url>
      <Description>5F25KTUSNP4X-205032580-160728</Description>
    </_dlc_DocIdUrl>
  </documentManagement>
</p:properti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2EF27AF7-96C8-468D-BDEC-BF4FBC6A3E85}"/>
</file>

<file path=customXml/itemProps2.xml><?xml version="1.0" encoding="utf-8"?>
<ds:datastoreItem xmlns:ds="http://schemas.openxmlformats.org/officeDocument/2006/customXml" ds:itemID="{91A83B65-561B-4064-902D-7F25125357D4}"/>
</file>

<file path=customXml/itemProps3.xml><?xml version="1.0" encoding="utf-8"?>
<ds:datastoreItem xmlns:ds="http://schemas.openxmlformats.org/officeDocument/2006/customXml" ds:itemID="{9E9261C7-AD9E-405C-9748-FA61AFF26A77}"/>
</file>

<file path=customXml/itemProps4.xml><?xml version="1.0" encoding="utf-8"?>
<ds:datastoreItem xmlns:ds="http://schemas.openxmlformats.org/officeDocument/2006/customXml" ds:itemID="{59BBD20D-3BE7-444E-B5AE-0481F25A5315}"/>
</file>

<file path=customXml/itemProps5.xml><?xml version="1.0" encoding="utf-8"?>
<ds:datastoreItem xmlns:ds="http://schemas.openxmlformats.org/officeDocument/2006/customXml" ds:itemID="{87933E44-BE7F-4D73-ADE8-A62CE4D0B6DD}"/>
</file>

<file path=docProps/app.xml><?xml version="1.0" encoding="utf-8"?>
<Properties xmlns="http://schemas.openxmlformats.org/officeDocument/2006/extended-properties" xmlns:vt="http://schemas.openxmlformats.org/officeDocument/2006/docPropsVTypes">
  <Application>Microsoft Excel Online</Application>
  <Manager/>
  <Company>Riigi Kinnisvara AS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Lauri-Kaarel Meri</cp:lastModifiedBy>
  <cp:revision/>
  <dcterms:created xsi:type="dcterms:W3CDTF">2009-11-20T06:24:07Z</dcterms:created>
  <dcterms:modified xsi:type="dcterms:W3CDTF">2024-11-11T09:18:32Z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_dlc_DocIdItemGuid">
    <vt:lpwstr>7a241b9e-cdda-4276-b3cd-cb4c8e347654</vt:lpwstr>
  </property>
  <property fmtid="{D5CDD505-2E9C-101B-9397-08002B2CF9AE}" pid="8" name="MediaServiceImageTags">
    <vt:lpwstr/>
  </property>
</Properties>
</file>